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Calidad\Desktop\POA 2025\"/>
    </mc:Choice>
  </mc:AlternateContent>
  <xr:revisionPtr revIDLastSave="0" documentId="13_ncr:1_{53C81B07-33E8-47CC-A5A3-46A1F1C045D6}" xr6:coauthVersionLast="47" xr6:coauthVersionMax="47" xr10:uidLastSave="{00000000-0000-0000-0000-000000000000}"/>
  <bookViews>
    <workbookView xWindow="-120" yWindow="-120" windowWidth="20730" windowHeight="11160" tabRatio="599" firstSheet="1" activeTab="1" xr2:uid="{00000000-000D-0000-FFFF-FFFF00000000}"/>
  </bookViews>
  <sheets>
    <sheet name="PPNE1 " sheetId="58"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1" hidden="1">PPNE2!$A$9:$CD$161</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 localSheetId="0">[3]Catalogo!$G$130:$G$142</definedName>
    <definedName name="Ls_DepartamentosSRS">[1]Catalogo!$G$130:$G$142</definedName>
    <definedName name="Ls_LinesEstategica" localSheetId="0">[3]Obj!$B$6:$B$9</definedName>
    <definedName name="Ls_LinesEstategica">[1]Obj!$B$6:$B$9</definedName>
    <definedName name="Ls_Medio_Verificacion" localSheetId="0">[3]Catalogo!$B$148:$B$167</definedName>
    <definedName name="Ls_Medio_Verificacion">[1]Catalogo!$B$148:$B$167</definedName>
    <definedName name="ls_Regiones" localSheetId="0">[3]Catalogo!$B$10:$B$19</definedName>
    <definedName name="ls_Regiones">[1]Catalogo!$B$10:$B$19</definedName>
    <definedName name="ls_TiposAcciones" localSheetId="0">[3]Catalogo!$G$11:$G$14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0">[3]LSIns!$F$5:$F$8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0">[3]LSIns!$B$5:$B$45</definedName>
    <definedName name="lsInsumos">[1]LSIns!$B$5:$B$45</definedName>
    <definedName name="lsInsumosEquipos" localSheetId="0">[3]LSIns!$F$16:$F$31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0">[3]Catalogo!$D$11:$D$16</definedName>
    <definedName name="LsTipoEESS">[1]Catalogo!$D$11:$D$16</definedName>
    <definedName name="lsTipoIntervencion" localSheetId="0">[3]Catalogo!$G$19:$G$24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0">[3]Catalogo!$B$3:$B$6</definedName>
    <definedName name="Periodo_POA">[1]Catalogo!$B$3:$B$6</definedName>
    <definedName name="Productos">[1]!Tabla3[Productos]</definedName>
    <definedName name="Provincias" localSheetId="0">[3]Prov!$F$2:$F$33</definedName>
    <definedName name="Provincias">[1]Prov!$F$2:$F$33</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58" l="1"/>
  <c r="E37" i="58"/>
  <c r="C37" i="58"/>
  <c r="F37" i="58" s="1"/>
  <c r="B37" i="58"/>
  <c r="D37" i="58" s="1"/>
  <c r="H36" i="58"/>
  <c r="F36" i="58"/>
  <c r="D36" i="58"/>
  <c r="G36" i="58" s="1"/>
  <c r="B36" i="58"/>
  <c r="H35" i="58"/>
  <c r="F35" i="58"/>
  <c r="B35" i="58"/>
  <c r="D35" i="58" s="1"/>
  <c r="G35" i="58" s="1"/>
  <c r="I32" i="58"/>
  <c r="H32" i="58"/>
  <c r="F32" i="58"/>
  <c r="E32" i="58"/>
  <c r="G32" i="58" s="1"/>
  <c r="D32" i="58"/>
  <c r="D31" i="58"/>
  <c r="E31" i="58" s="1"/>
  <c r="K30" i="58"/>
  <c r="C30" i="58"/>
  <c r="E29" i="58"/>
  <c r="D29" i="58"/>
  <c r="D28" i="58"/>
  <c r="E28" i="58" s="1"/>
  <c r="E27" i="58"/>
  <c r="D27" i="58"/>
  <c r="E26" i="58"/>
  <c r="D26" i="58"/>
  <c r="E25" i="58"/>
  <c r="D25" i="58"/>
  <c r="E24" i="58"/>
  <c r="D24" i="58"/>
  <c r="E23" i="58"/>
  <c r="D23" i="58"/>
  <c r="E22" i="58"/>
  <c r="D22" i="58"/>
  <c r="E21" i="58"/>
  <c r="D21" i="58"/>
  <c r="D20" i="58"/>
  <c r="E20" i="58" s="1"/>
  <c r="D19" i="58"/>
  <c r="E19" i="58" s="1"/>
  <c r="D18" i="58"/>
  <c r="E18" i="58" s="1"/>
  <c r="E17" i="58"/>
  <c r="D17" i="58"/>
  <c r="E16" i="58"/>
  <c r="D16" i="58"/>
  <c r="D15" i="58" s="1"/>
  <c r="K15" i="58"/>
  <c r="C15" i="58"/>
  <c r="D14" i="58"/>
  <c r="E14" i="58" s="1"/>
  <c r="K13" i="58"/>
  <c r="C13" i="58"/>
  <c r="D12" i="58"/>
  <c r="E12" i="58" s="1"/>
  <c r="D11" i="58"/>
  <c r="E11" i="58" s="1"/>
  <c r="K10" i="58"/>
  <c r="C10" i="58"/>
  <c r="F18" i="58" l="1"/>
  <c r="E15" i="58"/>
  <c r="I18" i="58"/>
  <c r="H18" i="58"/>
  <c r="G18" i="58"/>
  <c r="G15" i="58" s="1"/>
  <c r="H14" i="58"/>
  <c r="H13" i="58" s="1"/>
  <c r="I14" i="58"/>
  <c r="I13" i="58" s="1"/>
  <c r="G14" i="58"/>
  <c r="G13" i="58" s="1"/>
  <c r="F14" i="58"/>
  <c r="F13" i="58" s="1"/>
  <c r="E13" i="58"/>
  <c r="G20" i="58"/>
  <c r="F20" i="58"/>
  <c r="I20" i="58"/>
  <c r="H20" i="58"/>
  <c r="H19" i="58"/>
  <c r="I19" i="58"/>
  <c r="G19" i="58"/>
  <c r="F19" i="58"/>
  <c r="I11" i="58"/>
  <c r="I10" i="58" s="1"/>
  <c r="H11" i="58"/>
  <c r="H10" i="58" s="1"/>
  <c r="G11" i="58"/>
  <c r="G10" i="58" s="1"/>
  <c r="F11" i="58"/>
  <c r="F10" i="58" s="1"/>
  <c r="E10" i="58"/>
  <c r="G37" i="58"/>
  <c r="I12" i="58"/>
  <c r="H12" i="58"/>
  <c r="F12" i="58"/>
  <c r="G12" i="58"/>
  <c r="G31" i="58"/>
  <c r="G30" i="58" s="1"/>
  <c r="F31" i="58"/>
  <c r="F30" i="58" s="1"/>
  <c r="E30" i="58"/>
  <c r="I31" i="58"/>
  <c r="I30" i="58" s="1"/>
  <c r="H31" i="58"/>
  <c r="H30" i="58" s="1"/>
  <c r="D10" i="58"/>
  <c r="D30" i="58"/>
  <c r="D13" i="58"/>
  <c r="H15" i="58" l="1"/>
  <c r="I15" i="58"/>
  <c r="F15" i="58"/>
  <c r="R60" i="55" l="1"/>
  <c r="R59" i="55"/>
  <c r="R58" i="55"/>
  <c r="J18" i="53" l="1"/>
  <c r="I18" i="53"/>
  <c r="G18" i="53"/>
  <c r="H18" i="53"/>
  <c r="H21" i="53"/>
  <c r="H20" i="53" s="1"/>
  <c r="H19" i="53" s="1"/>
  <c r="I21" i="53"/>
  <c r="I20" i="53" s="1"/>
  <c r="I19" i="53" s="1"/>
  <c r="J21" i="53"/>
  <c r="J20" i="53" s="1"/>
  <c r="J19" i="53" s="1"/>
  <c r="G238" i="53"/>
  <c r="G210" i="53"/>
  <c r="G189" i="53"/>
  <c r="G180" i="53"/>
  <c r="G144" i="53"/>
  <c r="G201" i="53"/>
  <c r="G218" i="53"/>
  <c r="G225" i="53"/>
  <c r="H45" i="53"/>
  <c r="J208" i="53" l="1"/>
  <c r="J204" i="53"/>
  <c r="N22" i="49"/>
  <c r="N49" i="49"/>
  <c r="N30" i="49"/>
  <c r="N129" i="49"/>
  <c r="B764" i="56"/>
  <c r="C764" i="56"/>
  <c r="D764" i="56"/>
  <c r="E764" i="56"/>
  <c r="F764" i="56"/>
  <c r="I764" i="56"/>
  <c r="K764" i="56"/>
  <c r="B152" i="56"/>
  <c r="C152" i="56"/>
  <c r="D152" i="56"/>
  <c r="E152" i="56"/>
  <c r="F152" i="56"/>
  <c r="I152" i="56"/>
  <c r="K152" i="56"/>
  <c r="B96" i="56"/>
  <c r="C96" i="56"/>
  <c r="D96" i="56"/>
  <c r="E96" i="56"/>
  <c r="F96" i="56"/>
  <c r="I96" i="56"/>
  <c r="K96" i="56"/>
  <c r="B122" i="56"/>
  <c r="C122" i="56"/>
  <c r="D122" i="56"/>
  <c r="E122" i="56"/>
  <c r="F122" i="56"/>
  <c r="I122" i="56"/>
  <c r="K122" i="56"/>
  <c r="L187" i="56"/>
  <c r="B307" i="56"/>
  <c r="C307" i="56"/>
  <c r="D307" i="56"/>
  <c r="E307" i="56"/>
  <c r="F307" i="56"/>
  <c r="L307" i="56"/>
  <c r="B314" i="56"/>
  <c r="C314" i="56"/>
  <c r="D314" i="56"/>
  <c r="E314" i="56"/>
  <c r="F314" i="56"/>
  <c r="L314" i="56"/>
  <c r="L185" i="56"/>
  <c r="L186"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L215" i="56"/>
  <c r="L216" i="56"/>
  <c r="L217" i="56"/>
  <c r="L218" i="56"/>
  <c r="L219" i="56"/>
  <c r="L220" i="56"/>
  <c r="L221" i="56"/>
  <c r="L222" i="56"/>
  <c r="L223" i="56"/>
  <c r="L224" i="56"/>
  <c r="L225" i="56"/>
  <c r="L226" i="56"/>
  <c r="L227" i="56"/>
  <c r="L228" i="56"/>
  <c r="L229" i="56"/>
  <c r="L230" i="56"/>
  <c r="L231" i="56"/>
  <c r="L232" i="56"/>
  <c r="L233" i="56"/>
  <c r="L234" i="56"/>
  <c r="L235" i="56"/>
  <c r="L236" i="56"/>
  <c r="L237" i="56"/>
  <c r="L238" i="56"/>
  <c r="B732" i="56" l="1"/>
  <c r="B733" i="56"/>
  <c r="B734" i="56"/>
  <c r="B735" i="56"/>
  <c r="B736" i="56"/>
  <c r="B737" i="56"/>
  <c r="B738" i="56"/>
  <c r="B739" i="56"/>
  <c r="B740" i="56"/>
  <c r="B741" i="56"/>
  <c r="B742" i="56"/>
  <c r="B743" i="56"/>
  <c r="B744" i="56"/>
  <c r="B745" i="56"/>
  <c r="B746" i="56"/>
  <c r="B747" i="56"/>
  <c r="B748" i="56"/>
  <c r="B749" i="56"/>
  <c r="B750" i="56"/>
  <c r="B751" i="56"/>
  <c r="B752" i="56"/>
  <c r="B753" i="56"/>
  <c r="B754" i="56"/>
  <c r="B755" i="56"/>
  <c r="B756" i="56"/>
  <c r="B757" i="56"/>
  <c r="B758" i="56"/>
  <c r="B759" i="56"/>
  <c r="B760" i="56"/>
  <c r="B761" i="56"/>
  <c r="B762" i="56"/>
  <c r="B763" i="56"/>
  <c r="B765" i="56"/>
  <c r="B766" i="56"/>
  <c r="B767" i="56"/>
  <c r="B768" i="56"/>
  <c r="B769" i="56"/>
  <c r="B770" i="56"/>
  <c r="B771" i="56"/>
  <c r="B772" i="56"/>
  <c r="B773" i="56"/>
  <c r="B774" i="56"/>
  <c r="B775" i="56"/>
  <c r="B776" i="56"/>
  <c r="B777" i="56"/>
  <c r="B778" i="56"/>
  <c r="B779" i="56"/>
  <c r="B780" i="56"/>
  <c r="B781" i="56"/>
  <c r="B782" i="56"/>
  <c r="B783" i="56"/>
  <c r="B784" i="56"/>
  <c r="B785" i="56"/>
  <c r="B786" i="56"/>
  <c r="B787" i="56"/>
  <c r="B788" i="56"/>
  <c r="B789" i="56"/>
  <c r="B790" i="56"/>
  <c r="B791" i="56"/>
  <c r="B792" i="56"/>
  <c r="B793" i="56"/>
  <c r="B794" i="56"/>
  <c r="B795" i="56"/>
  <c r="B796" i="56"/>
  <c r="B797" i="56"/>
  <c r="B798" i="56"/>
  <c r="B799" i="56"/>
  <c r="C732" i="56"/>
  <c r="C733" i="56"/>
  <c r="C734" i="56"/>
  <c r="C735" i="56"/>
  <c r="C736" i="56"/>
  <c r="C737" i="56"/>
  <c r="C738" i="56"/>
  <c r="C739" i="56"/>
  <c r="C740" i="56"/>
  <c r="C741" i="56"/>
  <c r="C742" i="56"/>
  <c r="C743" i="56"/>
  <c r="C744" i="56"/>
  <c r="C745" i="56"/>
  <c r="C746" i="56"/>
  <c r="C747" i="56"/>
  <c r="C748" i="56"/>
  <c r="C749" i="56"/>
  <c r="C750" i="56"/>
  <c r="C751" i="56"/>
  <c r="C752" i="56"/>
  <c r="C753" i="56"/>
  <c r="C754" i="56"/>
  <c r="C755" i="56"/>
  <c r="C756" i="56"/>
  <c r="C757" i="56"/>
  <c r="C758" i="56"/>
  <c r="C759" i="56"/>
  <c r="C760" i="56"/>
  <c r="C761" i="56"/>
  <c r="C762" i="56"/>
  <c r="C763" i="56"/>
  <c r="C765" i="56"/>
  <c r="C766" i="56"/>
  <c r="C767" i="56"/>
  <c r="C768" i="56"/>
  <c r="C769" i="56"/>
  <c r="C770" i="56"/>
  <c r="C771" i="56"/>
  <c r="C772" i="56"/>
  <c r="C773" i="56"/>
  <c r="C774" i="56"/>
  <c r="C775" i="56"/>
  <c r="C776" i="56"/>
  <c r="C777" i="56"/>
  <c r="C778" i="56"/>
  <c r="C779" i="56"/>
  <c r="C780" i="56"/>
  <c r="C781" i="56"/>
  <c r="C782" i="56"/>
  <c r="C783" i="56"/>
  <c r="C784" i="56"/>
  <c r="C785" i="56"/>
  <c r="C786" i="56"/>
  <c r="C787" i="56"/>
  <c r="C788" i="56"/>
  <c r="C789" i="56"/>
  <c r="C790" i="56"/>
  <c r="C791" i="56"/>
  <c r="C792" i="56"/>
  <c r="C793" i="56"/>
  <c r="C794" i="56"/>
  <c r="C795" i="56"/>
  <c r="C796" i="56"/>
  <c r="C797" i="56"/>
  <c r="C798" i="56"/>
  <c r="C799" i="56"/>
  <c r="D732" i="56"/>
  <c r="D733" i="56"/>
  <c r="D734" i="56"/>
  <c r="D735" i="56"/>
  <c r="D736" i="56"/>
  <c r="D737" i="56"/>
  <c r="D738" i="56"/>
  <c r="D739" i="56"/>
  <c r="D740" i="56"/>
  <c r="D741" i="56"/>
  <c r="D742" i="56"/>
  <c r="D743" i="56"/>
  <c r="D744" i="56"/>
  <c r="D745" i="56"/>
  <c r="D746" i="56"/>
  <c r="D747" i="56"/>
  <c r="D748" i="56"/>
  <c r="D749" i="56"/>
  <c r="D750" i="56"/>
  <c r="D751" i="56"/>
  <c r="D752" i="56"/>
  <c r="D753" i="56"/>
  <c r="D754" i="56"/>
  <c r="D755" i="56"/>
  <c r="D756" i="56"/>
  <c r="D757" i="56"/>
  <c r="D758" i="56"/>
  <c r="D759" i="56"/>
  <c r="D760" i="56"/>
  <c r="D761" i="56"/>
  <c r="D762" i="56"/>
  <c r="D763" i="56"/>
  <c r="D765" i="56"/>
  <c r="D766" i="56"/>
  <c r="D767" i="56"/>
  <c r="D768" i="56"/>
  <c r="D769" i="56"/>
  <c r="D770" i="56"/>
  <c r="D771" i="56"/>
  <c r="D772" i="56"/>
  <c r="D773" i="56"/>
  <c r="D774" i="56"/>
  <c r="D775" i="56"/>
  <c r="D776" i="56"/>
  <c r="D777" i="56"/>
  <c r="D778" i="56"/>
  <c r="D779" i="56"/>
  <c r="D780" i="56"/>
  <c r="D781" i="56"/>
  <c r="D782" i="56"/>
  <c r="D783" i="56"/>
  <c r="D784" i="56"/>
  <c r="D785" i="56"/>
  <c r="D786" i="56"/>
  <c r="D787" i="56"/>
  <c r="D788" i="56"/>
  <c r="D789" i="56"/>
  <c r="D790" i="56"/>
  <c r="D791" i="56"/>
  <c r="D792" i="56"/>
  <c r="D793" i="56"/>
  <c r="D794" i="56"/>
  <c r="D795" i="56"/>
  <c r="D796" i="56"/>
  <c r="D797" i="56"/>
  <c r="D798" i="56"/>
  <c r="D799" i="56"/>
  <c r="E732" i="56"/>
  <c r="E733" i="56"/>
  <c r="E734" i="56"/>
  <c r="E735" i="56"/>
  <c r="E736" i="56"/>
  <c r="E737" i="56"/>
  <c r="E738" i="56"/>
  <c r="E739" i="56"/>
  <c r="E740" i="56"/>
  <c r="E741" i="56"/>
  <c r="E742" i="56"/>
  <c r="E743" i="56"/>
  <c r="E744" i="56"/>
  <c r="E745" i="56"/>
  <c r="E746" i="56"/>
  <c r="E747" i="56"/>
  <c r="E748" i="56"/>
  <c r="E749" i="56"/>
  <c r="E750" i="56"/>
  <c r="E751" i="56"/>
  <c r="E752" i="56"/>
  <c r="E753" i="56"/>
  <c r="E754" i="56"/>
  <c r="E755" i="56"/>
  <c r="E756" i="56"/>
  <c r="E757" i="56"/>
  <c r="E758" i="56"/>
  <c r="E759" i="56"/>
  <c r="E760" i="56"/>
  <c r="E761" i="56"/>
  <c r="E762" i="56"/>
  <c r="E763" i="56"/>
  <c r="E765" i="56"/>
  <c r="E766" i="56"/>
  <c r="E767" i="56"/>
  <c r="E768" i="56"/>
  <c r="E769" i="56"/>
  <c r="E770" i="56"/>
  <c r="E771" i="56"/>
  <c r="E772" i="56"/>
  <c r="E773" i="56"/>
  <c r="E774" i="56"/>
  <c r="E775" i="56"/>
  <c r="E776" i="56"/>
  <c r="E777" i="56"/>
  <c r="E778" i="56"/>
  <c r="E779" i="56"/>
  <c r="E780" i="56"/>
  <c r="E781" i="56"/>
  <c r="E782" i="56"/>
  <c r="E783" i="56"/>
  <c r="E784" i="56"/>
  <c r="E785" i="56"/>
  <c r="E786" i="56"/>
  <c r="E787" i="56"/>
  <c r="E788" i="56"/>
  <c r="E789" i="56"/>
  <c r="E790" i="56"/>
  <c r="E791" i="56"/>
  <c r="E792" i="56"/>
  <c r="E793" i="56"/>
  <c r="E794" i="56"/>
  <c r="E795" i="56"/>
  <c r="E796" i="56"/>
  <c r="E797" i="56"/>
  <c r="E798" i="56"/>
  <c r="E799" i="56"/>
  <c r="F732" i="56"/>
  <c r="F733" i="56"/>
  <c r="F734" i="56"/>
  <c r="F735" i="56"/>
  <c r="F736" i="56"/>
  <c r="F737" i="56"/>
  <c r="F738" i="56"/>
  <c r="F739" i="56"/>
  <c r="F740" i="56"/>
  <c r="F741" i="56"/>
  <c r="F742" i="56"/>
  <c r="F743" i="56"/>
  <c r="F744" i="56"/>
  <c r="F745" i="56"/>
  <c r="F746" i="56"/>
  <c r="F747" i="56"/>
  <c r="F748" i="56"/>
  <c r="F749" i="56"/>
  <c r="F750" i="56"/>
  <c r="F751" i="56"/>
  <c r="F752" i="56"/>
  <c r="F753" i="56"/>
  <c r="F754" i="56"/>
  <c r="F755" i="56"/>
  <c r="F756" i="56"/>
  <c r="F757" i="56"/>
  <c r="F758" i="56"/>
  <c r="F759" i="56"/>
  <c r="F760" i="56"/>
  <c r="F761" i="56"/>
  <c r="F762" i="56"/>
  <c r="F763" i="56"/>
  <c r="F765" i="56"/>
  <c r="F766" i="56"/>
  <c r="F767" i="56"/>
  <c r="F768" i="56"/>
  <c r="F769" i="56"/>
  <c r="F770" i="56"/>
  <c r="F771" i="56"/>
  <c r="F772" i="56"/>
  <c r="F773" i="56"/>
  <c r="F774" i="56"/>
  <c r="F775" i="56"/>
  <c r="F776" i="56"/>
  <c r="F777" i="56"/>
  <c r="F778" i="56"/>
  <c r="F779" i="56"/>
  <c r="F780" i="56"/>
  <c r="F781" i="56"/>
  <c r="F782" i="56"/>
  <c r="F783" i="56"/>
  <c r="F784" i="56"/>
  <c r="F785" i="56"/>
  <c r="F786" i="56"/>
  <c r="F787" i="56"/>
  <c r="F788" i="56"/>
  <c r="F789" i="56"/>
  <c r="F790" i="56"/>
  <c r="F791" i="56"/>
  <c r="F792" i="56"/>
  <c r="F793" i="56"/>
  <c r="F794" i="56"/>
  <c r="F795" i="56"/>
  <c r="F796" i="56"/>
  <c r="F797" i="56"/>
  <c r="F798" i="56"/>
  <c r="F799" i="56"/>
  <c r="L734" i="56"/>
  <c r="L737" i="56"/>
  <c r="L740" i="56"/>
  <c r="L743" i="56"/>
  <c r="L746" i="56"/>
  <c r="L749" i="56"/>
  <c r="L752" i="56"/>
  <c r="L755" i="56"/>
  <c r="L758" i="56"/>
  <c r="L761" i="56"/>
  <c r="L765" i="56"/>
  <c r="L768" i="56"/>
  <c r="L771" i="56"/>
  <c r="L774" i="56"/>
  <c r="L777" i="56"/>
  <c r="L780" i="56"/>
  <c r="L783" i="56"/>
  <c r="L786" i="56"/>
  <c r="L789" i="56"/>
  <c r="L792" i="56"/>
  <c r="L795" i="56"/>
  <c r="L798" i="56"/>
  <c r="L732" i="56"/>
  <c r="L733" i="56"/>
  <c r="L735" i="56"/>
  <c r="L736" i="56"/>
  <c r="L738" i="56"/>
  <c r="L739" i="56"/>
  <c r="L741" i="56"/>
  <c r="L742" i="56"/>
  <c r="L744" i="56"/>
  <c r="L745" i="56"/>
  <c r="L747" i="56"/>
  <c r="L748" i="56"/>
  <c r="L750" i="56"/>
  <c r="L751" i="56"/>
  <c r="L753" i="56"/>
  <c r="L754" i="56"/>
  <c r="L756" i="56"/>
  <c r="L757" i="56"/>
  <c r="L759" i="56"/>
  <c r="L760" i="56"/>
  <c r="L762" i="56"/>
  <c r="L763" i="56"/>
  <c r="L766" i="56"/>
  <c r="L767" i="56"/>
  <c r="L769" i="56"/>
  <c r="L770" i="56"/>
  <c r="L772" i="56"/>
  <c r="L773" i="56"/>
  <c r="L775" i="56"/>
  <c r="L776" i="56"/>
  <c r="L778" i="56"/>
  <c r="L779" i="56"/>
  <c r="L781" i="56"/>
  <c r="L782" i="56"/>
  <c r="L784" i="56"/>
  <c r="L785" i="56"/>
  <c r="L787" i="56"/>
  <c r="L788" i="56"/>
  <c r="L790" i="56"/>
  <c r="L791" i="56"/>
  <c r="L793" i="56"/>
  <c r="L794" i="56"/>
  <c r="L796" i="56"/>
  <c r="L797" i="56"/>
  <c r="L799" i="56"/>
  <c r="B694" i="56"/>
  <c r="B695" i="56"/>
  <c r="B696" i="56"/>
  <c r="B697" i="56"/>
  <c r="B698" i="56"/>
  <c r="B699" i="56"/>
  <c r="B700" i="56"/>
  <c r="B701" i="56"/>
  <c r="B702" i="56"/>
  <c r="B703" i="56"/>
  <c r="B704" i="56"/>
  <c r="B705" i="56"/>
  <c r="B706" i="56"/>
  <c r="B707" i="56"/>
  <c r="B708" i="56"/>
  <c r="B709" i="56"/>
  <c r="B710" i="56"/>
  <c r="B711" i="56"/>
  <c r="B712" i="56"/>
  <c r="B713" i="56"/>
  <c r="B714" i="56"/>
  <c r="B715" i="56"/>
  <c r="B716" i="56"/>
  <c r="B717" i="56"/>
  <c r="B718" i="56"/>
  <c r="B719" i="56"/>
  <c r="B720" i="56"/>
  <c r="C694" i="56"/>
  <c r="C695" i="56"/>
  <c r="C696" i="56"/>
  <c r="C697" i="56"/>
  <c r="C698" i="56"/>
  <c r="C699" i="56"/>
  <c r="C700" i="56"/>
  <c r="C701" i="56"/>
  <c r="C702" i="56"/>
  <c r="C703" i="56"/>
  <c r="C704" i="56"/>
  <c r="C705" i="56"/>
  <c r="C706" i="56"/>
  <c r="C707" i="56"/>
  <c r="C708" i="56"/>
  <c r="C709" i="56"/>
  <c r="C710" i="56"/>
  <c r="C711" i="56"/>
  <c r="C712" i="56"/>
  <c r="C713" i="56"/>
  <c r="C714" i="56"/>
  <c r="C715" i="56"/>
  <c r="C716" i="56"/>
  <c r="C717" i="56"/>
  <c r="C718" i="56"/>
  <c r="C719" i="56"/>
  <c r="C720" i="56"/>
  <c r="D694" i="56"/>
  <c r="D695" i="56"/>
  <c r="D696" i="56"/>
  <c r="D697" i="56"/>
  <c r="D698" i="56"/>
  <c r="D699" i="56"/>
  <c r="D700" i="56"/>
  <c r="D701" i="56"/>
  <c r="D702" i="56"/>
  <c r="D703" i="56"/>
  <c r="D704" i="56"/>
  <c r="D705" i="56"/>
  <c r="D706" i="56"/>
  <c r="D707" i="56"/>
  <c r="D708" i="56"/>
  <c r="D709" i="56"/>
  <c r="D710" i="56"/>
  <c r="D711" i="56"/>
  <c r="D712" i="56"/>
  <c r="D713" i="56"/>
  <c r="D714" i="56"/>
  <c r="D715" i="56"/>
  <c r="D716" i="56"/>
  <c r="D717" i="56"/>
  <c r="D718" i="56"/>
  <c r="D719" i="56"/>
  <c r="D720" i="56"/>
  <c r="E694" i="56"/>
  <c r="E695" i="56"/>
  <c r="E696" i="56"/>
  <c r="E697" i="56"/>
  <c r="E698" i="56"/>
  <c r="E699" i="56"/>
  <c r="E700" i="56"/>
  <c r="E701" i="56"/>
  <c r="E702" i="56"/>
  <c r="E703" i="56"/>
  <c r="E704" i="56"/>
  <c r="E705" i="56"/>
  <c r="E706" i="56"/>
  <c r="E707" i="56"/>
  <c r="E708" i="56"/>
  <c r="E709" i="56"/>
  <c r="E710" i="56"/>
  <c r="E711" i="56"/>
  <c r="E712" i="56"/>
  <c r="E713" i="56"/>
  <c r="E714" i="56"/>
  <c r="E715" i="56"/>
  <c r="E716" i="56"/>
  <c r="E717" i="56"/>
  <c r="E718" i="56"/>
  <c r="E719" i="56"/>
  <c r="E720" i="56"/>
  <c r="F694" i="56"/>
  <c r="F695" i="56"/>
  <c r="F696" i="56"/>
  <c r="F697" i="56"/>
  <c r="F698" i="56"/>
  <c r="F699" i="56"/>
  <c r="F700" i="56"/>
  <c r="F701" i="56"/>
  <c r="F702" i="56"/>
  <c r="F703" i="56"/>
  <c r="F704" i="56"/>
  <c r="F705" i="56"/>
  <c r="F706" i="56"/>
  <c r="F707" i="56"/>
  <c r="F708" i="56"/>
  <c r="F709" i="56"/>
  <c r="F710" i="56"/>
  <c r="F711" i="56"/>
  <c r="F712" i="56"/>
  <c r="F713" i="56"/>
  <c r="F714" i="56"/>
  <c r="F715" i="56"/>
  <c r="F716" i="56"/>
  <c r="F717" i="56"/>
  <c r="F718" i="56"/>
  <c r="F719" i="56"/>
  <c r="F720" i="56"/>
  <c r="L695" i="56"/>
  <c r="L696" i="56"/>
  <c r="L697" i="56"/>
  <c r="L699" i="56"/>
  <c r="L700" i="56"/>
  <c r="L701" i="56"/>
  <c r="L705" i="56"/>
  <c r="L706" i="56"/>
  <c r="L707" i="56"/>
  <c r="L709" i="56"/>
  <c r="L711" i="56"/>
  <c r="L713" i="56"/>
  <c r="L715" i="56"/>
  <c r="L717" i="56"/>
  <c r="L718" i="56"/>
  <c r="L719" i="56"/>
  <c r="L694" i="56"/>
  <c r="L698" i="56"/>
  <c r="L702" i="56"/>
  <c r="L703" i="56"/>
  <c r="L704" i="56"/>
  <c r="L708" i="56"/>
  <c r="L710" i="56"/>
  <c r="L712" i="56"/>
  <c r="L714" i="56"/>
  <c r="L716" i="56"/>
  <c r="L720" i="56"/>
  <c r="B721" i="56"/>
  <c r="B722" i="56"/>
  <c r="B723" i="56"/>
  <c r="B724" i="56"/>
  <c r="B725" i="56"/>
  <c r="B726" i="56"/>
  <c r="B727" i="56"/>
  <c r="B728" i="56"/>
  <c r="B729" i="56"/>
  <c r="B730" i="56"/>
  <c r="B731" i="56"/>
  <c r="C721" i="56"/>
  <c r="C722" i="56"/>
  <c r="C723" i="56"/>
  <c r="C724" i="56"/>
  <c r="C725" i="56"/>
  <c r="C726" i="56"/>
  <c r="C727" i="56"/>
  <c r="C728" i="56"/>
  <c r="C729" i="56"/>
  <c r="C730" i="56"/>
  <c r="C731" i="56"/>
  <c r="D721" i="56"/>
  <c r="D722" i="56"/>
  <c r="D723" i="56"/>
  <c r="D724" i="56"/>
  <c r="D725" i="56"/>
  <c r="D726" i="56"/>
  <c r="D727" i="56"/>
  <c r="D728" i="56"/>
  <c r="D729" i="56"/>
  <c r="D730" i="56"/>
  <c r="D731" i="56"/>
  <c r="E721" i="56"/>
  <c r="E722" i="56"/>
  <c r="E723" i="56"/>
  <c r="E724" i="56"/>
  <c r="E725" i="56"/>
  <c r="E726" i="56"/>
  <c r="E727" i="56"/>
  <c r="E728" i="56"/>
  <c r="E729" i="56"/>
  <c r="E730" i="56"/>
  <c r="E731" i="56"/>
  <c r="F721" i="56"/>
  <c r="F722" i="56"/>
  <c r="F723" i="56"/>
  <c r="F724" i="56"/>
  <c r="F725" i="56"/>
  <c r="F726" i="56"/>
  <c r="F727" i="56"/>
  <c r="F728" i="56"/>
  <c r="F729" i="56"/>
  <c r="F730" i="56"/>
  <c r="F731" i="56"/>
  <c r="L721" i="56"/>
  <c r="L722" i="56"/>
  <c r="L723" i="56"/>
  <c r="L724" i="56"/>
  <c r="L726" i="56"/>
  <c r="L727" i="56"/>
  <c r="L728" i="56"/>
  <c r="L729" i="56"/>
  <c r="L730" i="56"/>
  <c r="L731" i="56"/>
  <c r="L725" i="56"/>
  <c r="B453" i="56"/>
  <c r="C453" i="56"/>
  <c r="D453" i="56"/>
  <c r="E453" i="56"/>
  <c r="F453" i="56"/>
  <c r="L453" i="56"/>
  <c r="B454" i="56"/>
  <c r="C454" i="56"/>
  <c r="D454" i="56"/>
  <c r="E454" i="56"/>
  <c r="F454" i="56"/>
  <c r="L454" i="56"/>
  <c r="B455" i="56"/>
  <c r="C455" i="56"/>
  <c r="D455" i="56"/>
  <c r="E455" i="56"/>
  <c r="F455" i="56"/>
  <c r="L455" i="56"/>
  <c r="B456" i="56"/>
  <c r="C456" i="56"/>
  <c r="D456" i="56"/>
  <c r="E456" i="56"/>
  <c r="F456" i="56"/>
  <c r="L456" i="56"/>
  <c r="B457" i="56"/>
  <c r="C457" i="56"/>
  <c r="D457" i="56"/>
  <c r="E457" i="56"/>
  <c r="F457" i="56"/>
  <c r="L457" i="56"/>
  <c r="B458" i="56"/>
  <c r="C458" i="56"/>
  <c r="D458" i="56"/>
  <c r="E458" i="56"/>
  <c r="F458" i="56"/>
  <c r="L458" i="56"/>
  <c r="B459" i="56"/>
  <c r="C459" i="56"/>
  <c r="D459" i="56"/>
  <c r="E459" i="56"/>
  <c r="F459" i="56"/>
  <c r="L459" i="56"/>
  <c r="B460" i="56"/>
  <c r="C460" i="56"/>
  <c r="D460" i="56"/>
  <c r="E460" i="56"/>
  <c r="F460" i="56"/>
  <c r="L460" i="56"/>
  <c r="B461" i="56"/>
  <c r="C461" i="56"/>
  <c r="D461" i="56"/>
  <c r="E461" i="56"/>
  <c r="F461" i="56"/>
  <c r="L461" i="56"/>
  <c r="B462" i="56"/>
  <c r="C462" i="56"/>
  <c r="D462" i="56"/>
  <c r="E462" i="56"/>
  <c r="F462" i="56"/>
  <c r="L462" i="56"/>
  <c r="B463" i="56"/>
  <c r="C463" i="56"/>
  <c r="D463" i="56"/>
  <c r="E463" i="56"/>
  <c r="F463" i="56"/>
  <c r="L463" i="56"/>
  <c r="B464" i="56"/>
  <c r="C464" i="56"/>
  <c r="D464" i="56"/>
  <c r="E464" i="56"/>
  <c r="F464" i="56"/>
  <c r="L464" i="56"/>
  <c r="B465" i="56"/>
  <c r="C465" i="56"/>
  <c r="D465" i="56"/>
  <c r="E465" i="56"/>
  <c r="F465" i="56"/>
  <c r="L465" i="56"/>
  <c r="B466" i="56"/>
  <c r="C466" i="56"/>
  <c r="D466" i="56"/>
  <c r="E466" i="56"/>
  <c r="F466" i="56"/>
  <c r="L466" i="56"/>
  <c r="B467" i="56"/>
  <c r="C467" i="56"/>
  <c r="D467" i="56"/>
  <c r="E467" i="56"/>
  <c r="F467" i="56"/>
  <c r="L467" i="56"/>
  <c r="B468" i="56"/>
  <c r="C468" i="56"/>
  <c r="D468" i="56"/>
  <c r="E468" i="56"/>
  <c r="F468" i="56"/>
  <c r="L468" i="56"/>
  <c r="B469" i="56"/>
  <c r="C469" i="56"/>
  <c r="D469" i="56"/>
  <c r="E469" i="56"/>
  <c r="F469" i="56"/>
  <c r="L469" i="56"/>
  <c r="B470" i="56"/>
  <c r="C470" i="56"/>
  <c r="D470" i="56"/>
  <c r="E470" i="56"/>
  <c r="F470" i="56"/>
  <c r="L470" i="56"/>
  <c r="B471" i="56"/>
  <c r="C471" i="56"/>
  <c r="D471" i="56"/>
  <c r="E471" i="56"/>
  <c r="F471" i="56"/>
  <c r="L471" i="56"/>
  <c r="B472" i="56"/>
  <c r="C472" i="56"/>
  <c r="D472" i="56"/>
  <c r="E472" i="56"/>
  <c r="F472" i="56"/>
  <c r="L472" i="56"/>
  <c r="B473" i="56"/>
  <c r="C473" i="56"/>
  <c r="D473" i="56"/>
  <c r="E473" i="56"/>
  <c r="F473" i="56"/>
  <c r="L473" i="56"/>
  <c r="B474" i="56"/>
  <c r="C474" i="56"/>
  <c r="D474" i="56"/>
  <c r="E474" i="56"/>
  <c r="F474" i="56"/>
  <c r="L474" i="56"/>
  <c r="B475" i="56"/>
  <c r="C475" i="56"/>
  <c r="D475" i="56"/>
  <c r="E475" i="56"/>
  <c r="F475" i="56"/>
  <c r="L475" i="56"/>
  <c r="B476" i="56"/>
  <c r="C476" i="56"/>
  <c r="D476" i="56"/>
  <c r="E476" i="56"/>
  <c r="F476" i="56"/>
  <c r="L476" i="56"/>
  <c r="B477" i="56"/>
  <c r="C477" i="56"/>
  <c r="D477" i="56"/>
  <c r="E477" i="56"/>
  <c r="F477" i="56"/>
  <c r="L477" i="56"/>
  <c r="B478" i="56"/>
  <c r="C478" i="56"/>
  <c r="D478" i="56"/>
  <c r="E478" i="56"/>
  <c r="F478" i="56"/>
  <c r="L478" i="56"/>
  <c r="B479" i="56"/>
  <c r="C479" i="56"/>
  <c r="D479" i="56"/>
  <c r="E479" i="56"/>
  <c r="F479" i="56"/>
  <c r="L479" i="56"/>
  <c r="B480" i="56"/>
  <c r="C480" i="56"/>
  <c r="D480" i="56"/>
  <c r="E480" i="56"/>
  <c r="F480" i="56"/>
  <c r="L480" i="56"/>
  <c r="B481" i="56"/>
  <c r="C481" i="56"/>
  <c r="D481" i="56"/>
  <c r="E481" i="56"/>
  <c r="F481" i="56"/>
  <c r="L481" i="56"/>
  <c r="B482" i="56"/>
  <c r="C482" i="56"/>
  <c r="D482" i="56"/>
  <c r="E482" i="56"/>
  <c r="F482" i="56"/>
  <c r="L482" i="56"/>
  <c r="B483" i="56"/>
  <c r="C483" i="56"/>
  <c r="D483" i="56"/>
  <c r="E483" i="56"/>
  <c r="F483" i="56"/>
  <c r="L483" i="56"/>
  <c r="B484" i="56"/>
  <c r="C484" i="56"/>
  <c r="D484" i="56"/>
  <c r="E484" i="56"/>
  <c r="F484" i="56"/>
  <c r="L484" i="56"/>
  <c r="B485" i="56"/>
  <c r="C485" i="56"/>
  <c r="D485" i="56"/>
  <c r="E485" i="56"/>
  <c r="F485" i="56"/>
  <c r="L485" i="56"/>
  <c r="B486" i="56"/>
  <c r="C486" i="56"/>
  <c r="D486" i="56"/>
  <c r="E486" i="56"/>
  <c r="F486" i="56"/>
  <c r="L486" i="56"/>
  <c r="B487" i="56"/>
  <c r="C487" i="56"/>
  <c r="D487" i="56"/>
  <c r="E487" i="56"/>
  <c r="F487" i="56"/>
  <c r="L487" i="56"/>
  <c r="B488" i="56"/>
  <c r="C488" i="56"/>
  <c r="D488" i="56"/>
  <c r="E488" i="56"/>
  <c r="F488" i="56"/>
  <c r="L488" i="56"/>
  <c r="B489" i="56"/>
  <c r="C489" i="56"/>
  <c r="D489" i="56"/>
  <c r="E489" i="56"/>
  <c r="F489" i="56"/>
  <c r="L489" i="56"/>
  <c r="B490" i="56"/>
  <c r="C490" i="56"/>
  <c r="D490" i="56"/>
  <c r="E490" i="56"/>
  <c r="F490" i="56"/>
  <c r="L490" i="56"/>
  <c r="B491" i="56"/>
  <c r="C491" i="56"/>
  <c r="D491" i="56"/>
  <c r="E491" i="56"/>
  <c r="F491" i="56"/>
  <c r="L491" i="56"/>
  <c r="B492" i="56"/>
  <c r="C492" i="56"/>
  <c r="D492" i="56"/>
  <c r="E492" i="56"/>
  <c r="F492" i="56"/>
  <c r="L492" i="56"/>
  <c r="B493" i="56"/>
  <c r="C493" i="56"/>
  <c r="D493" i="56"/>
  <c r="E493" i="56"/>
  <c r="F493" i="56"/>
  <c r="L493" i="56"/>
  <c r="B494" i="56"/>
  <c r="C494" i="56"/>
  <c r="D494" i="56"/>
  <c r="E494" i="56"/>
  <c r="F494" i="56"/>
  <c r="L494" i="56"/>
  <c r="B495" i="56"/>
  <c r="C495" i="56"/>
  <c r="D495" i="56"/>
  <c r="E495" i="56"/>
  <c r="F495" i="56"/>
  <c r="L495" i="56"/>
  <c r="B496" i="56"/>
  <c r="C496" i="56"/>
  <c r="D496" i="56"/>
  <c r="E496" i="56"/>
  <c r="F496" i="56"/>
  <c r="L496" i="56"/>
  <c r="B497" i="56"/>
  <c r="C497" i="56"/>
  <c r="D497" i="56"/>
  <c r="E497" i="56"/>
  <c r="F497" i="56"/>
  <c r="L497" i="56"/>
  <c r="B498" i="56"/>
  <c r="C498" i="56"/>
  <c r="D498" i="56"/>
  <c r="E498" i="56"/>
  <c r="F498" i="56"/>
  <c r="L498" i="56"/>
  <c r="B499" i="56"/>
  <c r="C499" i="56"/>
  <c r="D499" i="56"/>
  <c r="E499" i="56"/>
  <c r="F499" i="56"/>
  <c r="L499" i="56"/>
  <c r="B500" i="56"/>
  <c r="C500" i="56"/>
  <c r="D500" i="56"/>
  <c r="E500" i="56"/>
  <c r="F500" i="56"/>
  <c r="L500" i="56"/>
  <c r="B501" i="56"/>
  <c r="C501" i="56"/>
  <c r="D501" i="56"/>
  <c r="E501" i="56"/>
  <c r="F501" i="56"/>
  <c r="L501" i="56"/>
  <c r="B502" i="56"/>
  <c r="C502" i="56"/>
  <c r="D502" i="56"/>
  <c r="E502" i="56"/>
  <c r="F502" i="56"/>
  <c r="L502" i="56"/>
  <c r="B503" i="56"/>
  <c r="C503" i="56"/>
  <c r="D503" i="56"/>
  <c r="E503" i="56"/>
  <c r="F503" i="56"/>
  <c r="L503" i="56"/>
  <c r="B504" i="56"/>
  <c r="C504" i="56"/>
  <c r="D504" i="56"/>
  <c r="E504" i="56"/>
  <c r="F504" i="56"/>
  <c r="L504" i="56"/>
  <c r="B505" i="56"/>
  <c r="C505" i="56"/>
  <c r="D505" i="56"/>
  <c r="E505" i="56"/>
  <c r="F505" i="56"/>
  <c r="L505" i="56"/>
  <c r="B506" i="56"/>
  <c r="C506" i="56"/>
  <c r="D506" i="56"/>
  <c r="E506" i="56"/>
  <c r="F506" i="56"/>
  <c r="L506" i="56"/>
  <c r="B507" i="56"/>
  <c r="C507" i="56"/>
  <c r="D507" i="56"/>
  <c r="E507" i="56"/>
  <c r="F507" i="56"/>
  <c r="L507" i="56"/>
  <c r="B508" i="56"/>
  <c r="C508" i="56"/>
  <c r="D508" i="56"/>
  <c r="E508" i="56"/>
  <c r="F508" i="56"/>
  <c r="L508" i="56"/>
  <c r="B509" i="56"/>
  <c r="C509" i="56"/>
  <c r="D509" i="56"/>
  <c r="E509" i="56"/>
  <c r="F509" i="56"/>
  <c r="L509" i="56"/>
  <c r="B510" i="56"/>
  <c r="C510" i="56"/>
  <c r="D510" i="56"/>
  <c r="E510" i="56"/>
  <c r="F510" i="56"/>
  <c r="L510" i="56"/>
  <c r="B511" i="56"/>
  <c r="C511" i="56"/>
  <c r="D511" i="56"/>
  <c r="E511" i="56"/>
  <c r="F511" i="56"/>
  <c r="L511" i="56"/>
  <c r="B512" i="56"/>
  <c r="C512" i="56"/>
  <c r="D512" i="56"/>
  <c r="E512" i="56"/>
  <c r="F512" i="56"/>
  <c r="L512" i="56"/>
  <c r="B513" i="56"/>
  <c r="C513" i="56"/>
  <c r="D513" i="56"/>
  <c r="E513" i="56"/>
  <c r="F513" i="56"/>
  <c r="L513" i="56"/>
  <c r="B514" i="56"/>
  <c r="C514" i="56"/>
  <c r="D514" i="56"/>
  <c r="E514" i="56"/>
  <c r="F514" i="56"/>
  <c r="L514" i="56"/>
  <c r="B515" i="56"/>
  <c r="C515" i="56"/>
  <c r="D515" i="56"/>
  <c r="E515" i="56"/>
  <c r="F515" i="56"/>
  <c r="L515" i="56"/>
  <c r="B516" i="56"/>
  <c r="C516" i="56"/>
  <c r="D516" i="56"/>
  <c r="E516" i="56"/>
  <c r="F516" i="56"/>
  <c r="L516" i="56"/>
  <c r="B517" i="56"/>
  <c r="C517" i="56"/>
  <c r="D517" i="56"/>
  <c r="E517" i="56"/>
  <c r="F517" i="56"/>
  <c r="L517" i="56"/>
  <c r="B518" i="56"/>
  <c r="C518" i="56"/>
  <c r="D518" i="56"/>
  <c r="E518" i="56"/>
  <c r="F518" i="56"/>
  <c r="L518" i="56"/>
  <c r="B519" i="56"/>
  <c r="C519" i="56"/>
  <c r="D519" i="56"/>
  <c r="E519" i="56"/>
  <c r="F519" i="56"/>
  <c r="L519" i="56"/>
  <c r="B520" i="56"/>
  <c r="C520" i="56"/>
  <c r="D520" i="56"/>
  <c r="E520" i="56"/>
  <c r="F520" i="56"/>
  <c r="L520" i="56"/>
  <c r="B521" i="56"/>
  <c r="C521" i="56"/>
  <c r="D521" i="56"/>
  <c r="E521" i="56"/>
  <c r="F521" i="56"/>
  <c r="L521" i="56"/>
  <c r="B522" i="56"/>
  <c r="C522" i="56"/>
  <c r="D522" i="56"/>
  <c r="E522" i="56"/>
  <c r="F522" i="56"/>
  <c r="L522" i="56"/>
  <c r="B523" i="56"/>
  <c r="C523" i="56"/>
  <c r="D523" i="56"/>
  <c r="E523" i="56"/>
  <c r="F523" i="56"/>
  <c r="L523" i="56"/>
  <c r="B524" i="56"/>
  <c r="C524" i="56"/>
  <c r="D524" i="56"/>
  <c r="E524" i="56"/>
  <c r="F524" i="56"/>
  <c r="L524" i="56"/>
  <c r="B525" i="56"/>
  <c r="C525" i="56"/>
  <c r="D525" i="56"/>
  <c r="E525" i="56"/>
  <c r="F525" i="56"/>
  <c r="L525" i="56"/>
  <c r="B526" i="56"/>
  <c r="C526" i="56"/>
  <c r="D526" i="56"/>
  <c r="E526" i="56"/>
  <c r="F526" i="56"/>
  <c r="L526" i="56"/>
  <c r="B527" i="56"/>
  <c r="C527" i="56"/>
  <c r="D527" i="56"/>
  <c r="E527" i="56"/>
  <c r="F527" i="56"/>
  <c r="L527" i="56"/>
  <c r="B528" i="56"/>
  <c r="C528" i="56"/>
  <c r="D528" i="56"/>
  <c r="E528" i="56"/>
  <c r="F528" i="56"/>
  <c r="L528" i="56"/>
  <c r="B529" i="56"/>
  <c r="C529" i="56"/>
  <c r="D529" i="56"/>
  <c r="E529" i="56"/>
  <c r="F529" i="56"/>
  <c r="L529" i="56"/>
  <c r="B530" i="56"/>
  <c r="C530" i="56"/>
  <c r="D530" i="56"/>
  <c r="E530" i="56"/>
  <c r="F530" i="56"/>
  <c r="L530" i="56"/>
  <c r="B531" i="56"/>
  <c r="C531" i="56"/>
  <c r="D531" i="56"/>
  <c r="E531" i="56"/>
  <c r="F531" i="56"/>
  <c r="B532" i="56"/>
  <c r="C532" i="56"/>
  <c r="D532" i="56"/>
  <c r="E532" i="56"/>
  <c r="F532" i="56"/>
  <c r="L532" i="56"/>
  <c r="B533" i="56"/>
  <c r="C533" i="56"/>
  <c r="D533" i="56"/>
  <c r="E533" i="56"/>
  <c r="F533" i="56"/>
  <c r="L533" i="56"/>
  <c r="B534" i="56"/>
  <c r="C534" i="56"/>
  <c r="D534" i="56"/>
  <c r="E534" i="56"/>
  <c r="F534" i="56"/>
  <c r="L534" i="56"/>
  <c r="B535" i="56"/>
  <c r="C535" i="56"/>
  <c r="D535" i="56"/>
  <c r="E535" i="56"/>
  <c r="F535" i="56"/>
  <c r="L535" i="56"/>
  <c r="B536" i="56"/>
  <c r="C536" i="56"/>
  <c r="D536" i="56"/>
  <c r="E536" i="56"/>
  <c r="F536" i="56"/>
  <c r="L536" i="56"/>
  <c r="B537" i="56"/>
  <c r="C537" i="56"/>
  <c r="D537" i="56"/>
  <c r="E537" i="56"/>
  <c r="F537" i="56"/>
  <c r="L537" i="56"/>
  <c r="B538" i="56"/>
  <c r="C538" i="56"/>
  <c r="D538" i="56"/>
  <c r="E538" i="56"/>
  <c r="F538" i="56"/>
  <c r="L538" i="56"/>
  <c r="B539" i="56"/>
  <c r="C539" i="56"/>
  <c r="D539" i="56"/>
  <c r="E539" i="56"/>
  <c r="F539" i="56"/>
  <c r="L539" i="56"/>
  <c r="B540" i="56"/>
  <c r="C540" i="56"/>
  <c r="D540" i="56"/>
  <c r="E540" i="56"/>
  <c r="F540" i="56"/>
  <c r="L540" i="56"/>
  <c r="B541" i="56"/>
  <c r="C541" i="56"/>
  <c r="D541" i="56"/>
  <c r="E541" i="56"/>
  <c r="F541" i="56"/>
  <c r="L541" i="56"/>
  <c r="B542" i="56"/>
  <c r="C542" i="56"/>
  <c r="D542" i="56"/>
  <c r="E542" i="56"/>
  <c r="F542" i="56"/>
  <c r="L542" i="56"/>
  <c r="B543" i="56"/>
  <c r="C543" i="56"/>
  <c r="D543" i="56"/>
  <c r="E543" i="56"/>
  <c r="F543" i="56"/>
  <c r="L543" i="56"/>
  <c r="B544" i="56"/>
  <c r="C544" i="56"/>
  <c r="D544" i="56"/>
  <c r="E544" i="56"/>
  <c r="F544" i="56"/>
  <c r="L544" i="56"/>
  <c r="B545" i="56"/>
  <c r="C545" i="56"/>
  <c r="D545" i="56"/>
  <c r="E545" i="56"/>
  <c r="F545" i="56"/>
  <c r="L545" i="56"/>
  <c r="B546" i="56"/>
  <c r="C546" i="56"/>
  <c r="D546" i="56"/>
  <c r="E546" i="56"/>
  <c r="F546" i="56"/>
  <c r="L546" i="56"/>
  <c r="B547" i="56"/>
  <c r="C547" i="56"/>
  <c r="D547" i="56"/>
  <c r="E547" i="56"/>
  <c r="F547" i="56"/>
  <c r="L547" i="56"/>
  <c r="B548" i="56"/>
  <c r="C548" i="56"/>
  <c r="D548" i="56"/>
  <c r="E548" i="56"/>
  <c r="F548" i="56"/>
  <c r="L548" i="56"/>
  <c r="B549" i="56"/>
  <c r="C549" i="56"/>
  <c r="D549" i="56"/>
  <c r="E549" i="56"/>
  <c r="F549" i="56"/>
  <c r="L549" i="56"/>
  <c r="B550" i="56"/>
  <c r="C550" i="56"/>
  <c r="D550" i="56"/>
  <c r="E550" i="56"/>
  <c r="F550" i="56"/>
  <c r="L550" i="56"/>
  <c r="B551" i="56"/>
  <c r="C551" i="56"/>
  <c r="D551" i="56"/>
  <c r="E551" i="56"/>
  <c r="F551" i="56"/>
  <c r="L551" i="56"/>
  <c r="B552" i="56"/>
  <c r="C552" i="56"/>
  <c r="D552" i="56"/>
  <c r="E552" i="56"/>
  <c r="F552" i="56"/>
  <c r="L552" i="56"/>
  <c r="B553" i="56"/>
  <c r="C553" i="56"/>
  <c r="D553" i="56"/>
  <c r="E553" i="56"/>
  <c r="F553" i="56"/>
  <c r="L553" i="56"/>
  <c r="B554" i="56"/>
  <c r="C554" i="56"/>
  <c r="D554" i="56"/>
  <c r="E554" i="56"/>
  <c r="F554" i="56"/>
  <c r="L554" i="56"/>
  <c r="B555" i="56"/>
  <c r="C555" i="56"/>
  <c r="D555" i="56"/>
  <c r="E555" i="56"/>
  <c r="F555" i="56"/>
  <c r="L555" i="56"/>
  <c r="B556" i="56"/>
  <c r="C556" i="56"/>
  <c r="D556" i="56"/>
  <c r="E556" i="56"/>
  <c r="F556" i="56"/>
  <c r="L556" i="56"/>
  <c r="B557" i="56"/>
  <c r="C557" i="56"/>
  <c r="D557" i="56"/>
  <c r="E557" i="56"/>
  <c r="F557" i="56"/>
  <c r="L557" i="56"/>
  <c r="B558" i="56"/>
  <c r="C558" i="56"/>
  <c r="D558" i="56"/>
  <c r="E558" i="56"/>
  <c r="F558" i="56"/>
  <c r="L558" i="56"/>
  <c r="B559" i="56"/>
  <c r="C559" i="56"/>
  <c r="D559" i="56"/>
  <c r="E559" i="56"/>
  <c r="F559" i="56"/>
  <c r="L559" i="56"/>
  <c r="B560" i="56"/>
  <c r="C560" i="56"/>
  <c r="D560" i="56"/>
  <c r="E560" i="56"/>
  <c r="F560" i="56"/>
  <c r="L560" i="56"/>
  <c r="B561" i="56"/>
  <c r="C561" i="56"/>
  <c r="D561" i="56"/>
  <c r="E561" i="56"/>
  <c r="F561" i="56"/>
  <c r="L561" i="56"/>
  <c r="B562" i="56"/>
  <c r="C562" i="56"/>
  <c r="D562" i="56"/>
  <c r="E562" i="56"/>
  <c r="F562" i="56"/>
  <c r="L562" i="56"/>
  <c r="B563" i="56"/>
  <c r="C563" i="56"/>
  <c r="D563" i="56"/>
  <c r="E563" i="56"/>
  <c r="F563" i="56"/>
  <c r="L563" i="56"/>
  <c r="B564" i="56"/>
  <c r="C564" i="56"/>
  <c r="D564" i="56"/>
  <c r="E564" i="56"/>
  <c r="F564" i="56"/>
  <c r="L564" i="56"/>
  <c r="B565" i="56"/>
  <c r="C565" i="56"/>
  <c r="D565" i="56"/>
  <c r="E565" i="56"/>
  <c r="F565" i="56"/>
  <c r="L565" i="56"/>
  <c r="B566" i="56"/>
  <c r="C566" i="56"/>
  <c r="D566" i="56"/>
  <c r="E566" i="56"/>
  <c r="F566" i="56"/>
  <c r="L566" i="56"/>
  <c r="B567" i="56"/>
  <c r="C567" i="56"/>
  <c r="D567" i="56"/>
  <c r="E567" i="56"/>
  <c r="F567" i="56"/>
  <c r="L567" i="56"/>
  <c r="B568" i="56"/>
  <c r="C568" i="56"/>
  <c r="D568" i="56"/>
  <c r="E568" i="56"/>
  <c r="F568" i="56"/>
  <c r="L568" i="56"/>
  <c r="B569" i="56"/>
  <c r="C569" i="56"/>
  <c r="D569" i="56"/>
  <c r="E569" i="56"/>
  <c r="F569" i="56"/>
  <c r="L569" i="56"/>
  <c r="B570" i="56"/>
  <c r="C570" i="56"/>
  <c r="D570" i="56"/>
  <c r="E570" i="56"/>
  <c r="F570" i="56"/>
  <c r="L570" i="56"/>
  <c r="B571" i="56"/>
  <c r="C571" i="56"/>
  <c r="D571" i="56"/>
  <c r="E571" i="56"/>
  <c r="F571" i="56"/>
  <c r="L571" i="56"/>
  <c r="B572" i="56"/>
  <c r="C572" i="56"/>
  <c r="D572" i="56"/>
  <c r="E572" i="56"/>
  <c r="F572" i="56"/>
  <c r="L572" i="56"/>
  <c r="B573" i="56"/>
  <c r="C573" i="56"/>
  <c r="D573" i="56"/>
  <c r="E573" i="56"/>
  <c r="F573" i="56"/>
  <c r="L573" i="56"/>
  <c r="B574" i="56"/>
  <c r="C574" i="56"/>
  <c r="D574" i="56"/>
  <c r="E574" i="56"/>
  <c r="F574" i="56"/>
  <c r="L574" i="56"/>
  <c r="B575" i="56"/>
  <c r="C575" i="56"/>
  <c r="D575" i="56"/>
  <c r="E575" i="56"/>
  <c r="F575" i="56"/>
  <c r="L575" i="56"/>
  <c r="B576" i="56"/>
  <c r="C576" i="56"/>
  <c r="D576" i="56"/>
  <c r="E576" i="56"/>
  <c r="F576" i="56"/>
  <c r="L576" i="56"/>
  <c r="B577" i="56"/>
  <c r="C577" i="56"/>
  <c r="D577" i="56"/>
  <c r="E577" i="56"/>
  <c r="F577" i="56"/>
  <c r="L577" i="56"/>
  <c r="B578" i="56"/>
  <c r="C578" i="56"/>
  <c r="D578" i="56"/>
  <c r="E578" i="56"/>
  <c r="F578" i="56"/>
  <c r="L578" i="56"/>
  <c r="B579" i="56"/>
  <c r="C579" i="56"/>
  <c r="D579" i="56"/>
  <c r="E579" i="56"/>
  <c r="F579" i="56"/>
  <c r="L579" i="56"/>
  <c r="B580" i="56"/>
  <c r="C580" i="56"/>
  <c r="D580" i="56"/>
  <c r="E580" i="56"/>
  <c r="F580" i="56"/>
  <c r="L580" i="56"/>
  <c r="B581" i="56"/>
  <c r="C581" i="56"/>
  <c r="D581" i="56"/>
  <c r="E581" i="56"/>
  <c r="F581" i="56"/>
  <c r="L581" i="56"/>
  <c r="B582" i="56"/>
  <c r="C582" i="56"/>
  <c r="D582" i="56"/>
  <c r="E582" i="56"/>
  <c r="F582" i="56"/>
  <c r="L582" i="56"/>
  <c r="B583" i="56"/>
  <c r="C583" i="56"/>
  <c r="D583" i="56"/>
  <c r="E583" i="56"/>
  <c r="F583" i="56"/>
  <c r="L583" i="56"/>
  <c r="B584" i="56"/>
  <c r="C584" i="56"/>
  <c r="D584" i="56"/>
  <c r="E584" i="56"/>
  <c r="F584" i="56"/>
  <c r="L584" i="56"/>
  <c r="B585" i="56"/>
  <c r="C585" i="56"/>
  <c r="D585" i="56"/>
  <c r="E585" i="56"/>
  <c r="F585" i="56"/>
  <c r="L585" i="56"/>
  <c r="B586" i="56"/>
  <c r="C586" i="56"/>
  <c r="D586" i="56"/>
  <c r="E586" i="56"/>
  <c r="F586" i="56"/>
  <c r="L586" i="56"/>
  <c r="B587" i="56"/>
  <c r="C587" i="56"/>
  <c r="D587" i="56"/>
  <c r="E587" i="56"/>
  <c r="F587" i="56"/>
  <c r="L587" i="56"/>
  <c r="B588" i="56"/>
  <c r="C588" i="56"/>
  <c r="D588" i="56"/>
  <c r="E588" i="56"/>
  <c r="F588" i="56"/>
  <c r="L588" i="56"/>
  <c r="B589" i="56"/>
  <c r="C589" i="56"/>
  <c r="D589" i="56"/>
  <c r="E589" i="56"/>
  <c r="F589" i="56"/>
  <c r="L589" i="56"/>
  <c r="B590" i="56"/>
  <c r="C590" i="56"/>
  <c r="D590" i="56"/>
  <c r="E590" i="56"/>
  <c r="F590" i="56"/>
  <c r="L590" i="56"/>
  <c r="B591" i="56"/>
  <c r="C591" i="56"/>
  <c r="D591" i="56"/>
  <c r="E591" i="56"/>
  <c r="F591" i="56"/>
  <c r="L591" i="56"/>
  <c r="B592" i="56"/>
  <c r="C592" i="56"/>
  <c r="D592" i="56"/>
  <c r="E592" i="56"/>
  <c r="F592" i="56"/>
  <c r="L592" i="56"/>
  <c r="B593" i="56"/>
  <c r="C593" i="56"/>
  <c r="D593" i="56"/>
  <c r="E593" i="56"/>
  <c r="F593" i="56"/>
  <c r="L593" i="56"/>
  <c r="B594" i="56"/>
  <c r="C594" i="56"/>
  <c r="D594" i="56"/>
  <c r="E594" i="56"/>
  <c r="F594" i="56"/>
  <c r="L594" i="56"/>
  <c r="B595" i="56"/>
  <c r="C595" i="56"/>
  <c r="D595" i="56"/>
  <c r="E595" i="56"/>
  <c r="F595" i="56"/>
  <c r="L595" i="56"/>
  <c r="B596" i="56"/>
  <c r="C596" i="56"/>
  <c r="D596" i="56"/>
  <c r="E596" i="56"/>
  <c r="F596" i="56"/>
  <c r="L596" i="56"/>
  <c r="B597" i="56"/>
  <c r="C597" i="56"/>
  <c r="D597" i="56"/>
  <c r="E597" i="56"/>
  <c r="F597" i="56"/>
  <c r="L597" i="56"/>
  <c r="B598" i="56"/>
  <c r="C598" i="56"/>
  <c r="D598" i="56"/>
  <c r="E598" i="56"/>
  <c r="F598" i="56"/>
  <c r="L598" i="56"/>
  <c r="B599" i="56"/>
  <c r="C599" i="56"/>
  <c r="D599" i="56"/>
  <c r="E599" i="56"/>
  <c r="F599" i="56"/>
  <c r="L599" i="56"/>
  <c r="B600" i="56"/>
  <c r="C600" i="56"/>
  <c r="D600" i="56"/>
  <c r="E600" i="56"/>
  <c r="F600" i="56"/>
  <c r="L600" i="56"/>
  <c r="B601" i="56"/>
  <c r="C601" i="56"/>
  <c r="D601" i="56"/>
  <c r="E601" i="56"/>
  <c r="F601" i="56"/>
  <c r="L601" i="56"/>
  <c r="B602" i="56"/>
  <c r="C602" i="56"/>
  <c r="D602" i="56"/>
  <c r="E602" i="56"/>
  <c r="F602" i="56"/>
  <c r="L602" i="56"/>
  <c r="B603" i="56"/>
  <c r="C603" i="56"/>
  <c r="D603" i="56"/>
  <c r="E603" i="56"/>
  <c r="F603" i="56"/>
  <c r="L603" i="56"/>
  <c r="B604" i="56"/>
  <c r="C604" i="56"/>
  <c r="D604" i="56"/>
  <c r="E604" i="56"/>
  <c r="F604" i="56"/>
  <c r="L604" i="56"/>
  <c r="B605" i="56"/>
  <c r="C605" i="56"/>
  <c r="D605" i="56"/>
  <c r="E605" i="56"/>
  <c r="F605" i="56"/>
  <c r="L605" i="56"/>
  <c r="B606" i="56"/>
  <c r="C606" i="56"/>
  <c r="D606" i="56"/>
  <c r="E606" i="56"/>
  <c r="F606" i="56"/>
  <c r="L606" i="56"/>
  <c r="B607" i="56"/>
  <c r="C607" i="56"/>
  <c r="D607" i="56"/>
  <c r="E607" i="56"/>
  <c r="F607" i="56"/>
  <c r="L607" i="56"/>
  <c r="B608" i="56"/>
  <c r="C608" i="56"/>
  <c r="D608" i="56"/>
  <c r="E608" i="56"/>
  <c r="F608" i="56"/>
  <c r="L608" i="56"/>
  <c r="B609" i="56"/>
  <c r="C609" i="56"/>
  <c r="D609" i="56"/>
  <c r="E609" i="56"/>
  <c r="F609" i="56"/>
  <c r="L609" i="56"/>
  <c r="B610" i="56"/>
  <c r="C610" i="56"/>
  <c r="D610" i="56"/>
  <c r="E610" i="56"/>
  <c r="F610" i="56"/>
  <c r="L610" i="56"/>
  <c r="B611" i="56"/>
  <c r="C611" i="56"/>
  <c r="D611" i="56"/>
  <c r="E611" i="56"/>
  <c r="F611" i="56"/>
  <c r="L611" i="56"/>
  <c r="B612" i="56"/>
  <c r="C612" i="56"/>
  <c r="D612" i="56"/>
  <c r="E612" i="56"/>
  <c r="F612" i="56"/>
  <c r="L612" i="56"/>
  <c r="B613" i="56"/>
  <c r="C613" i="56"/>
  <c r="D613" i="56"/>
  <c r="E613" i="56"/>
  <c r="F613" i="56"/>
  <c r="L613" i="56"/>
  <c r="B614" i="56"/>
  <c r="C614" i="56"/>
  <c r="D614" i="56"/>
  <c r="E614" i="56"/>
  <c r="F614" i="56"/>
  <c r="L614" i="56"/>
  <c r="B615" i="56"/>
  <c r="C615" i="56"/>
  <c r="D615" i="56"/>
  <c r="E615" i="56"/>
  <c r="F615" i="56"/>
  <c r="L615" i="56"/>
  <c r="B616" i="56"/>
  <c r="C616" i="56"/>
  <c r="D616" i="56"/>
  <c r="E616" i="56"/>
  <c r="F616" i="56"/>
  <c r="L616" i="56"/>
  <c r="B617" i="56"/>
  <c r="C617" i="56"/>
  <c r="D617" i="56"/>
  <c r="E617" i="56"/>
  <c r="F617" i="56"/>
  <c r="L617" i="56"/>
  <c r="B618" i="56"/>
  <c r="C618" i="56"/>
  <c r="D618" i="56"/>
  <c r="E618" i="56"/>
  <c r="F618" i="56"/>
  <c r="L618" i="56"/>
  <c r="B619" i="56"/>
  <c r="C619" i="56"/>
  <c r="D619" i="56"/>
  <c r="E619" i="56"/>
  <c r="F619" i="56"/>
  <c r="L619" i="56"/>
  <c r="B620" i="56"/>
  <c r="C620" i="56"/>
  <c r="D620" i="56"/>
  <c r="E620" i="56"/>
  <c r="F620" i="56"/>
  <c r="L620" i="56"/>
  <c r="B621" i="56"/>
  <c r="C621" i="56"/>
  <c r="D621" i="56"/>
  <c r="E621" i="56"/>
  <c r="F621" i="56"/>
  <c r="L621" i="56"/>
  <c r="B622" i="56"/>
  <c r="C622" i="56"/>
  <c r="D622" i="56"/>
  <c r="E622" i="56"/>
  <c r="F622" i="56"/>
  <c r="L622" i="56"/>
  <c r="B623" i="56"/>
  <c r="C623" i="56"/>
  <c r="D623" i="56"/>
  <c r="E623" i="56"/>
  <c r="F623" i="56"/>
  <c r="L623" i="56"/>
  <c r="B624" i="56"/>
  <c r="C624" i="56"/>
  <c r="D624" i="56"/>
  <c r="E624" i="56"/>
  <c r="F624" i="56"/>
  <c r="L624" i="56"/>
  <c r="B625" i="56"/>
  <c r="C625" i="56"/>
  <c r="D625" i="56"/>
  <c r="E625" i="56"/>
  <c r="F625" i="56"/>
  <c r="L625" i="56"/>
  <c r="B626" i="56"/>
  <c r="C626" i="56"/>
  <c r="D626" i="56"/>
  <c r="E626" i="56"/>
  <c r="F626" i="56"/>
  <c r="L626" i="56"/>
  <c r="B627" i="56"/>
  <c r="C627" i="56"/>
  <c r="D627" i="56"/>
  <c r="E627" i="56"/>
  <c r="F627" i="56"/>
  <c r="L627" i="56"/>
  <c r="B628" i="56"/>
  <c r="C628" i="56"/>
  <c r="D628" i="56"/>
  <c r="E628" i="56"/>
  <c r="F628" i="56"/>
  <c r="L628" i="56"/>
  <c r="B629" i="56"/>
  <c r="C629" i="56"/>
  <c r="D629" i="56"/>
  <c r="E629" i="56"/>
  <c r="F629" i="56"/>
  <c r="L629" i="56"/>
  <c r="B630" i="56"/>
  <c r="C630" i="56"/>
  <c r="D630" i="56"/>
  <c r="E630" i="56"/>
  <c r="F630" i="56"/>
  <c r="L630" i="56"/>
  <c r="B631" i="56"/>
  <c r="C631" i="56"/>
  <c r="D631" i="56"/>
  <c r="E631" i="56"/>
  <c r="F631" i="56"/>
  <c r="L631" i="56"/>
  <c r="B632" i="56"/>
  <c r="C632" i="56"/>
  <c r="D632" i="56"/>
  <c r="E632" i="56"/>
  <c r="F632" i="56"/>
  <c r="L632" i="56"/>
  <c r="B633" i="56"/>
  <c r="C633" i="56"/>
  <c r="D633" i="56"/>
  <c r="E633" i="56"/>
  <c r="F633" i="56"/>
  <c r="L633" i="56"/>
  <c r="B634" i="56"/>
  <c r="C634" i="56"/>
  <c r="D634" i="56"/>
  <c r="E634" i="56"/>
  <c r="F634" i="56"/>
  <c r="L634" i="56"/>
  <c r="B635" i="56"/>
  <c r="C635" i="56"/>
  <c r="D635" i="56"/>
  <c r="E635" i="56"/>
  <c r="F635" i="56"/>
  <c r="L635" i="56"/>
  <c r="B636" i="56"/>
  <c r="C636" i="56"/>
  <c r="D636" i="56"/>
  <c r="E636" i="56"/>
  <c r="F636" i="56"/>
  <c r="L636" i="56"/>
  <c r="B637" i="56"/>
  <c r="C637" i="56"/>
  <c r="D637" i="56"/>
  <c r="E637" i="56"/>
  <c r="F637" i="56"/>
  <c r="L637" i="56"/>
  <c r="B638" i="56"/>
  <c r="C638" i="56"/>
  <c r="D638" i="56"/>
  <c r="E638" i="56"/>
  <c r="F638" i="56"/>
  <c r="L638" i="56"/>
  <c r="B639" i="56"/>
  <c r="C639" i="56"/>
  <c r="D639" i="56"/>
  <c r="E639" i="56"/>
  <c r="F639" i="56"/>
  <c r="L639" i="56"/>
  <c r="B640" i="56"/>
  <c r="C640" i="56"/>
  <c r="D640" i="56"/>
  <c r="E640" i="56"/>
  <c r="F640" i="56"/>
  <c r="L640" i="56"/>
  <c r="B641" i="56"/>
  <c r="C641" i="56"/>
  <c r="D641" i="56"/>
  <c r="E641" i="56"/>
  <c r="F641" i="56"/>
  <c r="L641" i="56"/>
  <c r="B642" i="56"/>
  <c r="C642" i="56"/>
  <c r="D642" i="56"/>
  <c r="E642" i="56"/>
  <c r="F642" i="56"/>
  <c r="L642" i="56"/>
  <c r="B643" i="56"/>
  <c r="C643" i="56"/>
  <c r="D643" i="56"/>
  <c r="E643" i="56"/>
  <c r="F643" i="56"/>
  <c r="L643" i="56"/>
  <c r="B644" i="56"/>
  <c r="C644" i="56"/>
  <c r="D644" i="56"/>
  <c r="E644" i="56"/>
  <c r="F644" i="56"/>
  <c r="L644" i="56"/>
  <c r="B645" i="56"/>
  <c r="C645" i="56"/>
  <c r="D645" i="56"/>
  <c r="E645" i="56"/>
  <c r="F645" i="56"/>
  <c r="L645" i="56"/>
  <c r="B646" i="56"/>
  <c r="C646" i="56"/>
  <c r="D646" i="56"/>
  <c r="E646" i="56"/>
  <c r="F646" i="56"/>
  <c r="L646" i="56"/>
  <c r="B647" i="56"/>
  <c r="C647" i="56"/>
  <c r="D647" i="56"/>
  <c r="E647" i="56"/>
  <c r="F647" i="56"/>
  <c r="L647" i="56"/>
  <c r="B648" i="56"/>
  <c r="C648" i="56"/>
  <c r="D648" i="56"/>
  <c r="E648" i="56"/>
  <c r="F648" i="56"/>
  <c r="L648" i="56"/>
  <c r="B649" i="56"/>
  <c r="C649" i="56"/>
  <c r="D649" i="56"/>
  <c r="E649" i="56"/>
  <c r="F649" i="56"/>
  <c r="L649" i="56"/>
  <c r="B650" i="56"/>
  <c r="C650" i="56"/>
  <c r="D650" i="56"/>
  <c r="E650" i="56"/>
  <c r="F650" i="56"/>
  <c r="L650" i="56"/>
  <c r="B651" i="56"/>
  <c r="C651" i="56"/>
  <c r="D651" i="56"/>
  <c r="E651" i="56"/>
  <c r="F651" i="56"/>
  <c r="L651" i="56"/>
  <c r="B652" i="56"/>
  <c r="C652" i="56"/>
  <c r="D652" i="56"/>
  <c r="E652" i="56"/>
  <c r="F652" i="56"/>
  <c r="L652" i="56"/>
  <c r="B653" i="56"/>
  <c r="C653" i="56"/>
  <c r="D653" i="56"/>
  <c r="E653" i="56"/>
  <c r="F653" i="56"/>
  <c r="L653" i="56"/>
  <c r="B654" i="56"/>
  <c r="C654" i="56"/>
  <c r="D654" i="56"/>
  <c r="E654" i="56"/>
  <c r="F654" i="56"/>
  <c r="L654" i="56"/>
  <c r="B655" i="56"/>
  <c r="C655" i="56"/>
  <c r="D655" i="56"/>
  <c r="E655" i="56"/>
  <c r="F655" i="56"/>
  <c r="L655" i="56"/>
  <c r="B656" i="56"/>
  <c r="C656" i="56"/>
  <c r="D656" i="56"/>
  <c r="E656" i="56"/>
  <c r="F656" i="56"/>
  <c r="L656" i="56"/>
  <c r="B657" i="56"/>
  <c r="C657" i="56"/>
  <c r="D657" i="56"/>
  <c r="E657" i="56"/>
  <c r="F657" i="56"/>
  <c r="L657" i="56"/>
  <c r="B658" i="56"/>
  <c r="C658" i="56"/>
  <c r="D658" i="56"/>
  <c r="E658" i="56"/>
  <c r="F658" i="56"/>
  <c r="L658" i="56"/>
  <c r="B659" i="56"/>
  <c r="C659" i="56"/>
  <c r="D659" i="56"/>
  <c r="E659" i="56"/>
  <c r="F659" i="56"/>
  <c r="L659" i="56"/>
  <c r="C660" i="56"/>
  <c r="B660" i="56" s="1"/>
  <c r="D660" i="56"/>
  <c r="E660" i="56"/>
  <c r="F660" i="56"/>
  <c r="B661" i="56"/>
  <c r="C661" i="56"/>
  <c r="D661" i="56"/>
  <c r="E661" i="56"/>
  <c r="F661" i="56"/>
  <c r="L661" i="56"/>
  <c r="B662" i="56"/>
  <c r="C662" i="56"/>
  <c r="D662" i="56"/>
  <c r="E662" i="56"/>
  <c r="F662" i="56"/>
  <c r="L662" i="56"/>
  <c r="B663" i="56"/>
  <c r="C663" i="56"/>
  <c r="D663" i="56"/>
  <c r="E663" i="56"/>
  <c r="F663" i="56"/>
  <c r="L663" i="56"/>
  <c r="B664" i="56"/>
  <c r="C664" i="56"/>
  <c r="D664" i="56"/>
  <c r="E664" i="56"/>
  <c r="F664" i="56"/>
  <c r="L664" i="56"/>
  <c r="B665" i="56"/>
  <c r="C665" i="56"/>
  <c r="D665" i="56"/>
  <c r="E665" i="56"/>
  <c r="F665" i="56"/>
  <c r="L665" i="56"/>
  <c r="B666" i="56"/>
  <c r="C666" i="56"/>
  <c r="D666" i="56"/>
  <c r="E666" i="56"/>
  <c r="F666" i="56"/>
  <c r="L666" i="56"/>
  <c r="B667" i="56"/>
  <c r="C667" i="56"/>
  <c r="D667" i="56"/>
  <c r="E667" i="56"/>
  <c r="F667" i="56"/>
  <c r="L667" i="56"/>
  <c r="B668" i="56"/>
  <c r="C668" i="56"/>
  <c r="D668" i="56"/>
  <c r="E668" i="56"/>
  <c r="F668" i="56"/>
  <c r="L668" i="56"/>
  <c r="B669" i="56"/>
  <c r="C669" i="56"/>
  <c r="D669" i="56"/>
  <c r="E669" i="56"/>
  <c r="F669" i="56"/>
  <c r="L669" i="56"/>
  <c r="B670" i="56"/>
  <c r="C670" i="56"/>
  <c r="D670" i="56"/>
  <c r="E670" i="56"/>
  <c r="F670" i="56"/>
  <c r="L670" i="56"/>
  <c r="B671" i="56"/>
  <c r="C671" i="56"/>
  <c r="D671" i="56"/>
  <c r="E671" i="56"/>
  <c r="F671" i="56"/>
  <c r="L671" i="56"/>
  <c r="B672" i="56"/>
  <c r="C672" i="56"/>
  <c r="D672" i="56"/>
  <c r="E672" i="56"/>
  <c r="F672" i="56"/>
  <c r="L672" i="56"/>
  <c r="B673" i="56"/>
  <c r="C673" i="56"/>
  <c r="D673" i="56"/>
  <c r="E673" i="56"/>
  <c r="F673" i="56"/>
  <c r="L673" i="56"/>
  <c r="B674" i="56"/>
  <c r="C674" i="56"/>
  <c r="D674" i="56"/>
  <c r="E674" i="56"/>
  <c r="F674" i="56"/>
  <c r="L674" i="56"/>
  <c r="B675" i="56"/>
  <c r="C675" i="56"/>
  <c r="D675" i="56"/>
  <c r="E675" i="56"/>
  <c r="F675" i="56"/>
  <c r="L675" i="56"/>
  <c r="B676" i="56"/>
  <c r="C676" i="56"/>
  <c r="D676" i="56"/>
  <c r="E676" i="56"/>
  <c r="F676" i="56"/>
  <c r="L676" i="56"/>
  <c r="B677" i="56"/>
  <c r="C677" i="56"/>
  <c r="D677" i="56"/>
  <c r="E677" i="56"/>
  <c r="F677" i="56"/>
  <c r="L677" i="56"/>
  <c r="B678" i="56"/>
  <c r="C678" i="56"/>
  <c r="D678" i="56"/>
  <c r="E678" i="56"/>
  <c r="F678" i="56"/>
  <c r="L678" i="56"/>
  <c r="B679" i="56"/>
  <c r="C679" i="56"/>
  <c r="D679" i="56"/>
  <c r="E679" i="56"/>
  <c r="F679" i="56"/>
  <c r="L679" i="56"/>
  <c r="B680" i="56"/>
  <c r="C680" i="56"/>
  <c r="D680" i="56"/>
  <c r="E680" i="56"/>
  <c r="F680" i="56"/>
  <c r="L680" i="56"/>
  <c r="B681" i="56"/>
  <c r="C681" i="56"/>
  <c r="D681" i="56"/>
  <c r="E681" i="56"/>
  <c r="F681" i="56"/>
  <c r="L681" i="56"/>
  <c r="B682" i="56"/>
  <c r="C682" i="56"/>
  <c r="D682" i="56"/>
  <c r="E682" i="56"/>
  <c r="F682" i="56"/>
  <c r="L682" i="56"/>
  <c r="B683" i="56"/>
  <c r="C683" i="56"/>
  <c r="D683" i="56"/>
  <c r="E683" i="56"/>
  <c r="F683" i="56"/>
  <c r="L683" i="56"/>
  <c r="B684" i="56"/>
  <c r="C684" i="56"/>
  <c r="D684" i="56"/>
  <c r="E684" i="56"/>
  <c r="F684" i="56"/>
  <c r="L684" i="56"/>
  <c r="B685" i="56"/>
  <c r="C685" i="56"/>
  <c r="D685" i="56"/>
  <c r="E685" i="56"/>
  <c r="F685" i="56"/>
  <c r="L685" i="56"/>
  <c r="B686" i="56"/>
  <c r="C686" i="56"/>
  <c r="D686" i="56"/>
  <c r="E686" i="56"/>
  <c r="F686" i="56"/>
  <c r="L686" i="56"/>
  <c r="B687" i="56"/>
  <c r="C687" i="56"/>
  <c r="D687" i="56"/>
  <c r="E687" i="56"/>
  <c r="F687" i="56"/>
  <c r="L687" i="56"/>
  <c r="B688" i="56"/>
  <c r="C688" i="56"/>
  <c r="D688" i="56"/>
  <c r="E688" i="56"/>
  <c r="F688" i="56"/>
  <c r="L688" i="56"/>
  <c r="B689" i="56"/>
  <c r="C689" i="56"/>
  <c r="D689" i="56"/>
  <c r="E689" i="56"/>
  <c r="F689" i="56"/>
  <c r="L689" i="56"/>
  <c r="B690" i="56"/>
  <c r="C690" i="56"/>
  <c r="D690" i="56"/>
  <c r="E690" i="56"/>
  <c r="F690" i="56"/>
  <c r="L690" i="56"/>
  <c r="B691" i="56"/>
  <c r="C691" i="56"/>
  <c r="D691" i="56"/>
  <c r="E691" i="56"/>
  <c r="F691" i="56"/>
  <c r="L691" i="56"/>
  <c r="B692" i="56"/>
  <c r="C692" i="56"/>
  <c r="D692" i="56"/>
  <c r="E692" i="56"/>
  <c r="F692" i="56"/>
  <c r="L692" i="56"/>
  <c r="B693" i="56"/>
  <c r="C693" i="56"/>
  <c r="D693" i="56"/>
  <c r="E693" i="56"/>
  <c r="F693" i="56"/>
  <c r="L693" i="56"/>
  <c r="B284" i="56"/>
  <c r="C284" i="56"/>
  <c r="D284" i="56"/>
  <c r="E284" i="56"/>
  <c r="F284" i="56"/>
  <c r="L284" i="56"/>
  <c r="B283" i="56"/>
  <c r="C283" i="56"/>
  <c r="D283" i="56"/>
  <c r="E283" i="56"/>
  <c r="F283" i="56"/>
  <c r="L283" i="56"/>
  <c r="B285" i="56"/>
  <c r="C285" i="56"/>
  <c r="D285" i="56"/>
  <c r="E285" i="56"/>
  <c r="F285" i="56"/>
  <c r="L285" i="56"/>
  <c r="B286" i="56"/>
  <c r="C286" i="56"/>
  <c r="D286" i="56"/>
  <c r="E286" i="56"/>
  <c r="F286" i="56"/>
  <c r="L286" i="56"/>
  <c r="B287" i="56"/>
  <c r="C287" i="56"/>
  <c r="D287" i="56"/>
  <c r="E287" i="56"/>
  <c r="F287" i="56"/>
  <c r="L287" i="56"/>
  <c r="B288" i="56"/>
  <c r="C288" i="56"/>
  <c r="D288" i="56"/>
  <c r="E288" i="56"/>
  <c r="F288" i="56"/>
  <c r="L288" i="56"/>
  <c r="B289" i="56"/>
  <c r="C289" i="56"/>
  <c r="D289" i="56"/>
  <c r="E289" i="56"/>
  <c r="F289" i="56"/>
  <c r="L289" i="56"/>
  <c r="B290" i="56"/>
  <c r="C290" i="56"/>
  <c r="D290" i="56"/>
  <c r="E290" i="56"/>
  <c r="F290" i="56"/>
  <c r="L290" i="56"/>
  <c r="B291" i="56"/>
  <c r="C291" i="56"/>
  <c r="D291" i="56"/>
  <c r="E291" i="56"/>
  <c r="F291" i="56"/>
  <c r="L291" i="56"/>
  <c r="B292" i="56"/>
  <c r="C292" i="56"/>
  <c r="D292" i="56"/>
  <c r="E292" i="56"/>
  <c r="F292" i="56"/>
  <c r="L292" i="56"/>
  <c r="B293" i="56"/>
  <c r="C293" i="56"/>
  <c r="D293" i="56"/>
  <c r="E293" i="56"/>
  <c r="F293" i="56"/>
  <c r="L293" i="56"/>
  <c r="B294" i="56"/>
  <c r="C294" i="56"/>
  <c r="D294" i="56"/>
  <c r="E294" i="56"/>
  <c r="F294" i="56"/>
  <c r="L294" i="56"/>
  <c r="B295" i="56"/>
  <c r="C295" i="56"/>
  <c r="D295" i="56"/>
  <c r="E295" i="56"/>
  <c r="F295" i="56"/>
  <c r="L295" i="56"/>
  <c r="B296" i="56"/>
  <c r="C296" i="56"/>
  <c r="D296" i="56"/>
  <c r="E296" i="56"/>
  <c r="F296" i="56"/>
  <c r="L296" i="56"/>
  <c r="B297" i="56"/>
  <c r="C297" i="56"/>
  <c r="D297" i="56"/>
  <c r="E297" i="56"/>
  <c r="F297" i="56"/>
  <c r="L297" i="56"/>
  <c r="B298" i="56"/>
  <c r="C298" i="56"/>
  <c r="D298" i="56"/>
  <c r="E298" i="56"/>
  <c r="F298" i="56"/>
  <c r="L298" i="56"/>
  <c r="B299" i="56"/>
  <c r="C299" i="56"/>
  <c r="D299" i="56"/>
  <c r="E299" i="56"/>
  <c r="F299" i="56"/>
  <c r="L299" i="56"/>
  <c r="B300" i="56"/>
  <c r="C300" i="56"/>
  <c r="D300" i="56"/>
  <c r="E300" i="56"/>
  <c r="F300" i="56"/>
  <c r="L300" i="56"/>
  <c r="B301" i="56"/>
  <c r="C301" i="56"/>
  <c r="D301" i="56"/>
  <c r="E301" i="56"/>
  <c r="F301" i="56"/>
  <c r="L301" i="56"/>
  <c r="B302" i="56"/>
  <c r="C302" i="56"/>
  <c r="D302" i="56"/>
  <c r="E302" i="56"/>
  <c r="F302" i="56"/>
  <c r="L302" i="56"/>
  <c r="B303" i="56"/>
  <c r="C303" i="56"/>
  <c r="D303" i="56"/>
  <c r="E303" i="56"/>
  <c r="F303" i="56"/>
  <c r="L303" i="56"/>
  <c r="B304" i="56"/>
  <c r="C304" i="56"/>
  <c r="D304" i="56"/>
  <c r="E304" i="56"/>
  <c r="F304" i="56"/>
  <c r="L304" i="56"/>
  <c r="B305" i="56"/>
  <c r="C305" i="56"/>
  <c r="D305" i="56"/>
  <c r="E305" i="56"/>
  <c r="F305" i="56"/>
  <c r="L305" i="56"/>
  <c r="B306" i="56"/>
  <c r="C306" i="56"/>
  <c r="D306" i="56"/>
  <c r="E306" i="56"/>
  <c r="F306" i="56"/>
  <c r="L306" i="56"/>
  <c r="B308" i="56"/>
  <c r="C308" i="56"/>
  <c r="D308" i="56"/>
  <c r="E308" i="56"/>
  <c r="F308" i="56"/>
  <c r="L308" i="56"/>
  <c r="B309" i="56"/>
  <c r="C309" i="56"/>
  <c r="D309" i="56"/>
  <c r="E309" i="56"/>
  <c r="F309" i="56"/>
  <c r="L309" i="56"/>
  <c r="B310" i="56"/>
  <c r="C310" i="56"/>
  <c r="D310" i="56"/>
  <c r="E310" i="56"/>
  <c r="F310" i="56"/>
  <c r="L310" i="56"/>
  <c r="B311" i="56"/>
  <c r="C311" i="56"/>
  <c r="D311" i="56"/>
  <c r="E311" i="56"/>
  <c r="F311" i="56"/>
  <c r="L311" i="56"/>
  <c r="B312" i="56"/>
  <c r="C312" i="56"/>
  <c r="D312" i="56"/>
  <c r="E312" i="56"/>
  <c r="F312" i="56"/>
  <c r="L312" i="56"/>
  <c r="B313" i="56"/>
  <c r="C313" i="56"/>
  <c r="D313" i="56"/>
  <c r="E313" i="56"/>
  <c r="F313" i="56"/>
  <c r="L313" i="56"/>
  <c r="B315" i="56"/>
  <c r="C315" i="56"/>
  <c r="D315" i="56"/>
  <c r="E315" i="56"/>
  <c r="F315" i="56"/>
  <c r="L315" i="56"/>
  <c r="B316" i="56"/>
  <c r="C316" i="56"/>
  <c r="D316" i="56"/>
  <c r="E316" i="56"/>
  <c r="F316" i="56"/>
  <c r="L316" i="56"/>
  <c r="B317" i="56"/>
  <c r="C317" i="56"/>
  <c r="D317" i="56"/>
  <c r="E317" i="56"/>
  <c r="F317" i="56"/>
  <c r="L317" i="56"/>
  <c r="B318" i="56"/>
  <c r="C318" i="56"/>
  <c r="D318" i="56"/>
  <c r="E318" i="56"/>
  <c r="F318" i="56"/>
  <c r="L318" i="56"/>
  <c r="B319" i="56"/>
  <c r="C319" i="56"/>
  <c r="D319" i="56"/>
  <c r="E319" i="56"/>
  <c r="F319" i="56"/>
  <c r="L319" i="56"/>
  <c r="B320" i="56"/>
  <c r="C320" i="56"/>
  <c r="D320" i="56"/>
  <c r="E320" i="56"/>
  <c r="F320" i="56"/>
  <c r="L320" i="56"/>
  <c r="B321" i="56"/>
  <c r="C321" i="56"/>
  <c r="D321" i="56"/>
  <c r="E321" i="56"/>
  <c r="F321" i="56"/>
  <c r="L321" i="56"/>
  <c r="B322" i="56"/>
  <c r="C322" i="56"/>
  <c r="D322" i="56"/>
  <c r="E322" i="56"/>
  <c r="F322" i="56"/>
  <c r="L322" i="56"/>
  <c r="B323" i="56"/>
  <c r="C323" i="56"/>
  <c r="D323" i="56"/>
  <c r="E323" i="56"/>
  <c r="F323" i="56"/>
  <c r="L323" i="56"/>
  <c r="B324" i="56"/>
  <c r="C324" i="56"/>
  <c r="D324" i="56"/>
  <c r="E324" i="56"/>
  <c r="F324" i="56"/>
  <c r="L324" i="56"/>
  <c r="B325" i="56"/>
  <c r="C325" i="56"/>
  <c r="D325" i="56"/>
  <c r="E325" i="56"/>
  <c r="F325" i="56"/>
  <c r="L325" i="56"/>
  <c r="B326" i="56"/>
  <c r="C326" i="56"/>
  <c r="D326" i="56"/>
  <c r="E326" i="56"/>
  <c r="F326" i="56"/>
  <c r="L326" i="56"/>
  <c r="B327" i="56"/>
  <c r="C327" i="56"/>
  <c r="D327" i="56"/>
  <c r="E327" i="56"/>
  <c r="F327" i="56"/>
  <c r="L327" i="56"/>
  <c r="B328" i="56"/>
  <c r="C328" i="56"/>
  <c r="D328" i="56"/>
  <c r="E328" i="56"/>
  <c r="F328" i="56"/>
  <c r="L328" i="56"/>
  <c r="B329" i="56"/>
  <c r="C329" i="56"/>
  <c r="D329" i="56"/>
  <c r="E329" i="56"/>
  <c r="F329" i="56"/>
  <c r="L329" i="56"/>
  <c r="B330" i="56"/>
  <c r="C330" i="56"/>
  <c r="D330" i="56"/>
  <c r="E330" i="56"/>
  <c r="F330" i="56"/>
  <c r="L330" i="56"/>
  <c r="B331" i="56"/>
  <c r="C331" i="56"/>
  <c r="D331" i="56"/>
  <c r="E331" i="56"/>
  <c r="F331" i="56"/>
  <c r="L331" i="56"/>
  <c r="B332" i="56"/>
  <c r="C332" i="56"/>
  <c r="D332" i="56"/>
  <c r="E332" i="56"/>
  <c r="F332" i="56"/>
  <c r="L332" i="56"/>
  <c r="B333" i="56"/>
  <c r="C333" i="56"/>
  <c r="D333" i="56"/>
  <c r="E333" i="56"/>
  <c r="F333" i="56"/>
  <c r="L333" i="56"/>
  <c r="B334" i="56"/>
  <c r="C334" i="56"/>
  <c r="D334" i="56"/>
  <c r="E334" i="56"/>
  <c r="F334" i="56"/>
  <c r="L334" i="56"/>
  <c r="B335" i="56"/>
  <c r="C335" i="56"/>
  <c r="D335" i="56"/>
  <c r="E335" i="56"/>
  <c r="F335" i="56"/>
  <c r="L335" i="56"/>
  <c r="B336" i="56"/>
  <c r="C336" i="56"/>
  <c r="D336" i="56"/>
  <c r="E336" i="56"/>
  <c r="F336" i="56"/>
  <c r="L336" i="56"/>
  <c r="B337" i="56"/>
  <c r="C337" i="56"/>
  <c r="D337" i="56"/>
  <c r="E337" i="56"/>
  <c r="F337" i="56"/>
  <c r="L337" i="56"/>
  <c r="B338" i="56"/>
  <c r="C338" i="56"/>
  <c r="D338" i="56"/>
  <c r="E338" i="56"/>
  <c r="F338" i="56"/>
  <c r="L338" i="56"/>
  <c r="B339" i="56"/>
  <c r="C339" i="56"/>
  <c r="D339" i="56"/>
  <c r="E339" i="56"/>
  <c r="F339" i="56"/>
  <c r="L339" i="56"/>
  <c r="B340" i="56"/>
  <c r="C340" i="56"/>
  <c r="D340" i="56"/>
  <c r="E340" i="56"/>
  <c r="F340" i="56"/>
  <c r="L340" i="56"/>
  <c r="B341" i="56"/>
  <c r="C341" i="56"/>
  <c r="D341" i="56"/>
  <c r="E341" i="56"/>
  <c r="F341" i="56"/>
  <c r="L341" i="56"/>
  <c r="B342" i="56"/>
  <c r="C342" i="56"/>
  <c r="D342" i="56"/>
  <c r="E342" i="56"/>
  <c r="F342" i="56"/>
  <c r="L342" i="56"/>
  <c r="B343" i="56"/>
  <c r="C343" i="56"/>
  <c r="D343" i="56"/>
  <c r="E343" i="56"/>
  <c r="F343" i="56"/>
  <c r="L343" i="56"/>
  <c r="B344" i="56"/>
  <c r="C344" i="56"/>
  <c r="D344" i="56"/>
  <c r="E344" i="56"/>
  <c r="F344" i="56"/>
  <c r="L344" i="56"/>
  <c r="B345" i="56"/>
  <c r="C345" i="56"/>
  <c r="D345" i="56"/>
  <c r="E345" i="56"/>
  <c r="F345" i="56"/>
  <c r="L345" i="56"/>
  <c r="B209" i="56"/>
  <c r="C209" i="56"/>
  <c r="D209" i="56"/>
  <c r="E209" i="56"/>
  <c r="F209" i="56"/>
  <c r="B210" i="56"/>
  <c r="C210" i="56"/>
  <c r="D210" i="56"/>
  <c r="E210" i="56"/>
  <c r="F210" i="56"/>
  <c r="B211" i="56"/>
  <c r="C211" i="56"/>
  <c r="D211" i="56"/>
  <c r="E211" i="56"/>
  <c r="F211" i="56"/>
  <c r="B212" i="56"/>
  <c r="C212" i="56"/>
  <c r="D212" i="56"/>
  <c r="E212" i="56"/>
  <c r="F212" i="56"/>
  <c r="B213" i="56"/>
  <c r="C213" i="56"/>
  <c r="D213" i="56"/>
  <c r="E213" i="56"/>
  <c r="F213" i="56"/>
  <c r="B214" i="56"/>
  <c r="C214" i="56"/>
  <c r="D214" i="56"/>
  <c r="E214" i="56"/>
  <c r="F214" i="56"/>
  <c r="B215" i="56"/>
  <c r="C215" i="56"/>
  <c r="D215" i="56"/>
  <c r="E215" i="56"/>
  <c r="F215" i="56"/>
  <c r="B216" i="56"/>
  <c r="C216" i="56"/>
  <c r="D216" i="56"/>
  <c r="E216" i="56"/>
  <c r="F216" i="56"/>
  <c r="B217" i="56"/>
  <c r="C217" i="56"/>
  <c r="D217" i="56"/>
  <c r="E217" i="56"/>
  <c r="F217" i="56"/>
  <c r="B218" i="56"/>
  <c r="C218" i="56"/>
  <c r="D218" i="56"/>
  <c r="E218" i="56"/>
  <c r="F218" i="56"/>
  <c r="B219" i="56"/>
  <c r="C219" i="56"/>
  <c r="D219" i="56"/>
  <c r="E219" i="56"/>
  <c r="F219" i="56"/>
  <c r="B220" i="56"/>
  <c r="C220" i="56"/>
  <c r="D220" i="56"/>
  <c r="E220" i="56"/>
  <c r="F220" i="56"/>
  <c r="B221" i="56"/>
  <c r="C221" i="56"/>
  <c r="D221" i="56"/>
  <c r="E221" i="56"/>
  <c r="F221" i="56"/>
  <c r="B222" i="56"/>
  <c r="C222" i="56"/>
  <c r="D222" i="56"/>
  <c r="E222" i="56"/>
  <c r="F222" i="56"/>
  <c r="B223" i="56"/>
  <c r="C223" i="56"/>
  <c r="D223" i="56"/>
  <c r="E223" i="56"/>
  <c r="F223" i="56"/>
  <c r="B224" i="56"/>
  <c r="C224" i="56"/>
  <c r="D224" i="56"/>
  <c r="E224" i="56"/>
  <c r="F224" i="56"/>
  <c r="B225" i="56"/>
  <c r="C225" i="56"/>
  <c r="D225" i="56"/>
  <c r="E225" i="56"/>
  <c r="F225" i="56"/>
  <c r="B226" i="56"/>
  <c r="C226" i="56"/>
  <c r="D226" i="56"/>
  <c r="E226" i="56"/>
  <c r="F226" i="56"/>
  <c r="B227" i="56"/>
  <c r="C227" i="56"/>
  <c r="D227" i="56"/>
  <c r="E227" i="56"/>
  <c r="F227" i="56"/>
  <c r="B228" i="56"/>
  <c r="C228" i="56"/>
  <c r="D228" i="56"/>
  <c r="E228" i="56"/>
  <c r="F228" i="56"/>
  <c r="B229" i="56"/>
  <c r="C229" i="56"/>
  <c r="D229" i="56"/>
  <c r="E229" i="56"/>
  <c r="F229" i="56"/>
  <c r="B230" i="56"/>
  <c r="C230" i="56"/>
  <c r="D230" i="56"/>
  <c r="E230" i="56"/>
  <c r="F230" i="56"/>
  <c r="B231" i="56"/>
  <c r="C231" i="56"/>
  <c r="D231" i="56"/>
  <c r="E231" i="56"/>
  <c r="F231" i="56"/>
  <c r="B232" i="56"/>
  <c r="C232" i="56"/>
  <c r="D232" i="56"/>
  <c r="E232" i="56"/>
  <c r="F232" i="56"/>
  <c r="B233" i="56"/>
  <c r="C233" i="56"/>
  <c r="D233" i="56"/>
  <c r="E233" i="56"/>
  <c r="F233" i="56"/>
  <c r="B234" i="56"/>
  <c r="C234" i="56"/>
  <c r="D234" i="56"/>
  <c r="E234" i="56"/>
  <c r="F234" i="56"/>
  <c r="B235" i="56"/>
  <c r="C235" i="56"/>
  <c r="D235" i="56"/>
  <c r="E235" i="56"/>
  <c r="F235" i="56"/>
  <c r="B236" i="56"/>
  <c r="C236" i="56"/>
  <c r="D236" i="56"/>
  <c r="E236" i="56"/>
  <c r="F236" i="56"/>
  <c r="B237" i="56"/>
  <c r="C237" i="56"/>
  <c r="D237" i="56"/>
  <c r="E237" i="56"/>
  <c r="F237" i="56"/>
  <c r="B238" i="56"/>
  <c r="C238" i="56"/>
  <c r="D238" i="56"/>
  <c r="E238" i="56"/>
  <c r="F238" i="56"/>
  <c r="B239" i="56"/>
  <c r="C239" i="56"/>
  <c r="D239" i="56"/>
  <c r="E239" i="56"/>
  <c r="F239" i="56"/>
  <c r="L239" i="56"/>
  <c r="B240" i="56"/>
  <c r="C240" i="56"/>
  <c r="D240" i="56"/>
  <c r="E240" i="56"/>
  <c r="F240" i="56"/>
  <c r="L240" i="56"/>
  <c r="B241" i="56"/>
  <c r="C241" i="56"/>
  <c r="D241" i="56"/>
  <c r="E241" i="56"/>
  <c r="F241" i="56"/>
  <c r="L241" i="56"/>
  <c r="B242" i="56"/>
  <c r="C242" i="56"/>
  <c r="D242" i="56"/>
  <c r="E242" i="56"/>
  <c r="F242" i="56"/>
  <c r="L242" i="56"/>
  <c r="B243" i="56"/>
  <c r="C243" i="56"/>
  <c r="D243" i="56"/>
  <c r="E243" i="56"/>
  <c r="F243" i="56"/>
  <c r="L243" i="56"/>
  <c r="B244" i="56"/>
  <c r="C244" i="56"/>
  <c r="D244" i="56"/>
  <c r="E244" i="56"/>
  <c r="F244" i="56"/>
  <c r="L244" i="56"/>
  <c r="B245" i="56"/>
  <c r="C245" i="56"/>
  <c r="D245" i="56"/>
  <c r="E245" i="56"/>
  <c r="F245" i="56"/>
  <c r="L245" i="56"/>
  <c r="B246" i="56"/>
  <c r="C246" i="56"/>
  <c r="D246" i="56"/>
  <c r="E246" i="56"/>
  <c r="F246" i="56"/>
  <c r="L246" i="56"/>
  <c r="B247" i="56"/>
  <c r="C247" i="56"/>
  <c r="D247" i="56"/>
  <c r="E247" i="56"/>
  <c r="F247" i="56"/>
  <c r="L247" i="56"/>
  <c r="B248" i="56"/>
  <c r="C248" i="56"/>
  <c r="D248" i="56"/>
  <c r="E248" i="56"/>
  <c r="F248" i="56"/>
  <c r="L248" i="56"/>
  <c r="B249" i="56"/>
  <c r="C249" i="56"/>
  <c r="D249" i="56"/>
  <c r="E249" i="56"/>
  <c r="F249" i="56"/>
  <c r="L249" i="56"/>
  <c r="B250" i="56"/>
  <c r="C250" i="56"/>
  <c r="D250" i="56"/>
  <c r="E250" i="56"/>
  <c r="F250" i="56"/>
  <c r="L250" i="56"/>
  <c r="B251" i="56"/>
  <c r="C251" i="56"/>
  <c r="D251" i="56"/>
  <c r="E251" i="56"/>
  <c r="F251" i="56"/>
  <c r="L251" i="56"/>
  <c r="B252" i="56"/>
  <c r="C252" i="56"/>
  <c r="D252" i="56"/>
  <c r="E252" i="56"/>
  <c r="F252" i="56"/>
  <c r="L252" i="56"/>
  <c r="B253" i="56"/>
  <c r="C253" i="56"/>
  <c r="D253" i="56"/>
  <c r="E253" i="56"/>
  <c r="F253" i="56"/>
  <c r="L253" i="56"/>
  <c r="B254" i="56"/>
  <c r="C254" i="56"/>
  <c r="D254" i="56"/>
  <c r="E254" i="56"/>
  <c r="F254" i="56"/>
  <c r="L254" i="56"/>
  <c r="B255" i="56"/>
  <c r="C255" i="56"/>
  <c r="D255" i="56"/>
  <c r="E255" i="56"/>
  <c r="F255" i="56"/>
  <c r="L255" i="56"/>
  <c r="B256" i="56"/>
  <c r="C256" i="56"/>
  <c r="D256" i="56"/>
  <c r="E256" i="56"/>
  <c r="F256" i="56"/>
  <c r="L256" i="56"/>
  <c r="B257" i="56"/>
  <c r="C257" i="56"/>
  <c r="D257" i="56"/>
  <c r="E257" i="56"/>
  <c r="F257" i="56"/>
  <c r="L257" i="56"/>
  <c r="B258" i="56"/>
  <c r="C258" i="56"/>
  <c r="D258" i="56"/>
  <c r="E258" i="56"/>
  <c r="F258" i="56"/>
  <c r="L258" i="56"/>
  <c r="B259" i="56"/>
  <c r="C259" i="56"/>
  <c r="D259" i="56"/>
  <c r="E259" i="56"/>
  <c r="F259" i="56"/>
  <c r="L259" i="56"/>
  <c r="B260" i="56"/>
  <c r="C260" i="56"/>
  <c r="D260" i="56"/>
  <c r="E260" i="56"/>
  <c r="F260" i="56"/>
  <c r="L260" i="56"/>
  <c r="B261" i="56"/>
  <c r="C261" i="56"/>
  <c r="D261" i="56"/>
  <c r="E261" i="56"/>
  <c r="F261" i="56"/>
  <c r="L261" i="56"/>
  <c r="B262" i="56"/>
  <c r="C262" i="56"/>
  <c r="D262" i="56"/>
  <c r="E262" i="56"/>
  <c r="F262" i="56"/>
  <c r="L262" i="56"/>
  <c r="B263" i="56"/>
  <c r="C263" i="56"/>
  <c r="D263" i="56"/>
  <c r="E263" i="56"/>
  <c r="F263" i="56"/>
  <c r="L263" i="56"/>
  <c r="B264" i="56"/>
  <c r="C264" i="56"/>
  <c r="D264" i="56"/>
  <c r="E264" i="56"/>
  <c r="F264" i="56"/>
  <c r="L264" i="56"/>
  <c r="B265" i="56"/>
  <c r="C265" i="56"/>
  <c r="D265" i="56"/>
  <c r="E265" i="56"/>
  <c r="F265" i="56"/>
  <c r="L265" i="56"/>
  <c r="B266" i="56"/>
  <c r="C266" i="56"/>
  <c r="D266" i="56"/>
  <c r="E266" i="56"/>
  <c r="F266" i="56"/>
  <c r="L266" i="56"/>
  <c r="B267" i="56"/>
  <c r="C267" i="56"/>
  <c r="D267" i="56"/>
  <c r="E267" i="56"/>
  <c r="F267" i="56"/>
  <c r="L267" i="56"/>
  <c r="B268" i="56"/>
  <c r="C268" i="56"/>
  <c r="D268" i="56"/>
  <c r="E268" i="56"/>
  <c r="F268" i="56"/>
  <c r="L268" i="56"/>
  <c r="B269" i="56"/>
  <c r="C269" i="56"/>
  <c r="D269" i="56"/>
  <c r="E269" i="56"/>
  <c r="F269" i="56"/>
  <c r="L269" i="56"/>
  <c r="B270" i="56"/>
  <c r="C270" i="56"/>
  <c r="D270" i="56"/>
  <c r="E270" i="56"/>
  <c r="F270" i="56"/>
  <c r="L270" i="56"/>
  <c r="B271" i="56"/>
  <c r="C271" i="56"/>
  <c r="D271" i="56"/>
  <c r="E271" i="56"/>
  <c r="F271" i="56"/>
  <c r="L271" i="56"/>
  <c r="B272" i="56"/>
  <c r="C272" i="56"/>
  <c r="D272" i="56"/>
  <c r="E272" i="56"/>
  <c r="F272" i="56"/>
  <c r="L272" i="56"/>
  <c r="B273" i="56"/>
  <c r="C273" i="56"/>
  <c r="D273" i="56"/>
  <c r="E273" i="56"/>
  <c r="F273" i="56"/>
  <c r="L273" i="56"/>
  <c r="B274" i="56"/>
  <c r="C274" i="56"/>
  <c r="D274" i="56"/>
  <c r="E274" i="56"/>
  <c r="F274" i="56"/>
  <c r="L274" i="56"/>
  <c r="B275" i="56"/>
  <c r="C275" i="56"/>
  <c r="D275" i="56"/>
  <c r="E275" i="56"/>
  <c r="F275" i="56"/>
  <c r="L275" i="56"/>
  <c r="B276" i="56"/>
  <c r="C276" i="56"/>
  <c r="D276" i="56"/>
  <c r="E276" i="56"/>
  <c r="F276" i="56"/>
  <c r="L276" i="56"/>
  <c r="B277" i="56"/>
  <c r="C277" i="56"/>
  <c r="D277" i="56"/>
  <c r="E277" i="56"/>
  <c r="F277" i="56"/>
  <c r="L277" i="56"/>
  <c r="B278" i="56"/>
  <c r="C278" i="56"/>
  <c r="D278" i="56"/>
  <c r="E278" i="56"/>
  <c r="F278" i="56"/>
  <c r="L278" i="56"/>
  <c r="B279" i="56"/>
  <c r="C279" i="56"/>
  <c r="D279" i="56"/>
  <c r="E279" i="56"/>
  <c r="F279" i="56"/>
  <c r="L279" i="56"/>
  <c r="B280" i="56"/>
  <c r="C280" i="56"/>
  <c r="D280" i="56"/>
  <c r="E280" i="56"/>
  <c r="F280" i="56"/>
  <c r="L280" i="56"/>
  <c r="B281" i="56"/>
  <c r="C281" i="56"/>
  <c r="D281" i="56"/>
  <c r="E281" i="56"/>
  <c r="F281" i="56"/>
  <c r="L281" i="56"/>
  <c r="B282" i="56"/>
  <c r="C282" i="56"/>
  <c r="D282" i="56"/>
  <c r="E282" i="56"/>
  <c r="F282" i="56"/>
  <c r="L282" i="56"/>
  <c r="B346" i="56"/>
  <c r="C346" i="56"/>
  <c r="D346" i="56"/>
  <c r="E346" i="56"/>
  <c r="F346" i="56"/>
  <c r="L346" i="56"/>
  <c r="B347" i="56"/>
  <c r="C347" i="56"/>
  <c r="D347" i="56"/>
  <c r="E347" i="56"/>
  <c r="F347" i="56"/>
  <c r="L347" i="56"/>
  <c r="B348" i="56"/>
  <c r="C348" i="56"/>
  <c r="D348" i="56"/>
  <c r="E348" i="56"/>
  <c r="F348" i="56"/>
  <c r="L348" i="56"/>
  <c r="B349" i="56"/>
  <c r="C349" i="56"/>
  <c r="D349" i="56"/>
  <c r="E349" i="56"/>
  <c r="F349" i="56"/>
  <c r="L349" i="56"/>
  <c r="B350" i="56"/>
  <c r="C350" i="56"/>
  <c r="D350" i="56"/>
  <c r="E350" i="56"/>
  <c r="F350" i="56"/>
  <c r="L350" i="56"/>
  <c r="B351" i="56"/>
  <c r="C351" i="56"/>
  <c r="D351" i="56"/>
  <c r="E351" i="56"/>
  <c r="F351" i="56"/>
  <c r="L351" i="56"/>
  <c r="B352" i="56"/>
  <c r="C352" i="56"/>
  <c r="D352" i="56"/>
  <c r="E352" i="56"/>
  <c r="F352" i="56"/>
  <c r="L352" i="56"/>
  <c r="B353" i="56"/>
  <c r="C353" i="56"/>
  <c r="D353" i="56"/>
  <c r="E353" i="56"/>
  <c r="F353" i="56"/>
  <c r="L353" i="56"/>
  <c r="B354" i="56"/>
  <c r="C354" i="56"/>
  <c r="D354" i="56"/>
  <c r="E354" i="56"/>
  <c r="F354" i="56"/>
  <c r="L354" i="56"/>
  <c r="B355" i="56"/>
  <c r="C355" i="56"/>
  <c r="D355" i="56"/>
  <c r="E355" i="56"/>
  <c r="F355" i="56"/>
  <c r="L355" i="56"/>
  <c r="B356" i="56"/>
  <c r="C356" i="56"/>
  <c r="D356" i="56"/>
  <c r="E356" i="56"/>
  <c r="F356" i="56"/>
  <c r="L356" i="56"/>
  <c r="B357" i="56"/>
  <c r="C357" i="56"/>
  <c r="D357" i="56"/>
  <c r="E357" i="56"/>
  <c r="F357" i="56"/>
  <c r="L357" i="56"/>
  <c r="B358" i="56"/>
  <c r="C358" i="56"/>
  <c r="D358" i="56"/>
  <c r="E358" i="56"/>
  <c r="F358" i="56"/>
  <c r="L358" i="56"/>
  <c r="B359" i="56"/>
  <c r="C359" i="56"/>
  <c r="D359" i="56"/>
  <c r="E359" i="56"/>
  <c r="F359" i="56"/>
  <c r="L359" i="56"/>
  <c r="B360" i="56"/>
  <c r="C360" i="56"/>
  <c r="D360" i="56"/>
  <c r="E360" i="56"/>
  <c r="F360" i="56"/>
  <c r="L360" i="56"/>
  <c r="B361" i="56"/>
  <c r="C361" i="56"/>
  <c r="D361" i="56"/>
  <c r="E361" i="56"/>
  <c r="F361" i="56"/>
  <c r="L361" i="56"/>
  <c r="B362" i="56"/>
  <c r="C362" i="56"/>
  <c r="D362" i="56"/>
  <c r="E362" i="56"/>
  <c r="F362" i="56"/>
  <c r="L362" i="56"/>
  <c r="B363" i="56"/>
  <c r="C363" i="56"/>
  <c r="D363" i="56"/>
  <c r="E363" i="56"/>
  <c r="F363" i="56"/>
  <c r="L363" i="56"/>
  <c r="B364" i="56"/>
  <c r="C364" i="56"/>
  <c r="D364" i="56"/>
  <c r="E364" i="56"/>
  <c r="F364" i="56"/>
  <c r="L364" i="56"/>
  <c r="B365" i="56"/>
  <c r="C365" i="56"/>
  <c r="D365" i="56"/>
  <c r="E365" i="56"/>
  <c r="F365" i="56"/>
  <c r="L365" i="56"/>
  <c r="B366" i="56"/>
  <c r="C366" i="56"/>
  <c r="D366" i="56"/>
  <c r="E366" i="56"/>
  <c r="F366" i="56"/>
  <c r="L366" i="56"/>
  <c r="B367" i="56"/>
  <c r="C367" i="56"/>
  <c r="D367" i="56"/>
  <c r="E367" i="56"/>
  <c r="F367" i="56"/>
  <c r="L367" i="56"/>
  <c r="B368" i="56"/>
  <c r="C368" i="56"/>
  <c r="D368" i="56"/>
  <c r="E368" i="56"/>
  <c r="F368" i="56"/>
  <c r="L368" i="56"/>
  <c r="B369" i="56"/>
  <c r="C369" i="56"/>
  <c r="D369" i="56"/>
  <c r="E369" i="56"/>
  <c r="F369" i="56"/>
  <c r="L369" i="56"/>
  <c r="B370" i="56"/>
  <c r="C370" i="56"/>
  <c r="D370" i="56"/>
  <c r="E370" i="56"/>
  <c r="F370" i="56"/>
  <c r="L370" i="56"/>
  <c r="B371" i="56"/>
  <c r="C371" i="56"/>
  <c r="D371" i="56"/>
  <c r="E371" i="56"/>
  <c r="F371" i="56"/>
  <c r="L371" i="56"/>
  <c r="B372" i="56"/>
  <c r="C372" i="56"/>
  <c r="D372" i="56"/>
  <c r="E372" i="56"/>
  <c r="F372" i="56"/>
  <c r="L372" i="56"/>
  <c r="B373" i="56"/>
  <c r="C373" i="56"/>
  <c r="D373" i="56"/>
  <c r="E373" i="56"/>
  <c r="F373" i="56"/>
  <c r="L373" i="56"/>
  <c r="B374" i="56"/>
  <c r="C374" i="56"/>
  <c r="D374" i="56"/>
  <c r="E374" i="56"/>
  <c r="F374" i="56"/>
  <c r="L374" i="56"/>
  <c r="B375" i="56"/>
  <c r="C375" i="56"/>
  <c r="D375" i="56"/>
  <c r="E375" i="56"/>
  <c r="F375" i="56"/>
  <c r="L375" i="56"/>
  <c r="B376" i="56"/>
  <c r="C376" i="56"/>
  <c r="D376" i="56"/>
  <c r="E376" i="56"/>
  <c r="F376" i="56"/>
  <c r="L376" i="56"/>
  <c r="B377" i="56"/>
  <c r="C377" i="56"/>
  <c r="D377" i="56"/>
  <c r="E377" i="56"/>
  <c r="F377" i="56"/>
  <c r="L377" i="56"/>
  <c r="B378" i="56"/>
  <c r="C378" i="56"/>
  <c r="D378" i="56"/>
  <c r="E378" i="56"/>
  <c r="F378" i="56"/>
  <c r="L378" i="56"/>
  <c r="B379" i="56"/>
  <c r="C379" i="56"/>
  <c r="D379" i="56"/>
  <c r="E379" i="56"/>
  <c r="F379" i="56"/>
  <c r="L379" i="56"/>
  <c r="B380" i="56"/>
  <c r="C380" i="56"/>
  <c r="D380" i="56"/>
  <c r="E380" i="56"/>
  <c r="F380" i="56"/>
  <c r="B381" i="56"/>
  <c r="C381" i="56"/>
  <c r="D381" i="56"/>
  <c r="E381" i="56"/>
  <c r="F381" i="56"/>
  <c r="L381" i="56"/>
  <c r="B382" i="56"/>
  <c r="C382" i="56"/>
  <c r="D382" i="56"/>
  <c r="E382" i="56"/>
  <c r="F382" i="56"/>
  <c r="L382" i="56"/>
  <c r="B383" i="56"/>
  <c r="C383" i="56"/>
  <c r="D383" i="56"/>
  <c r="E383" i="56"/>
  <c r="F383" i="56"/>
  <c r="L383" i="56"/>
  <c r="B384" i="56"/>
  <c r="C384" i="56"/>
  <c r="D384" i="56"/>
  <c r="E384" i="56"/>
  <c r="F384" i="56"/>
  <c r="L384" i="56"/>
  <c r="B385" i="56"/>
  <c r="C385" i="56"/>
  <c r="D385" i="56"/>
  <c r="E385" i="56"/>
  <c r="F385" i="56"/>
  <c r="L385" i="56"/>
  <c r="B386" i="56"/>
  <c r="C386" i="56"/>
  <c r="D386" i="56"/>
  <c r="E386" i="56"/>
  <c r="F386" i="56"/>
  <c r="L386" i="56"/>
  <c r="B387" i="56"/>
  <c r="C387" i="56"/>
  <c r="D387" i="56"/>
  <c r="E387" i="56"/>
  <c r="F387" i="56"/>
  <c r="L387" i="56"/>
  <c r="B388" i="56"/>
  <c r="C388" i="56"/>
  <c r="D388" i="56"/>
  <c r="E388" i="56"/>
  <c r="F388" i="56"/>
  <c r="L388" i="56"/>
  <c r="B389" i="56"/>
  <c r="C389" i="56"/>
  <c r="D389" i="56"/>
  <c r="E389" i="56"/>
  <c r="F389" i="56"/>
  <c r="L389" i="56"/>
  <c r="B390" i="56"/>
  <c r="C390" i="56"/>
  <c r="D390" i="56"/>
  <c r="E390" i="56"/>
  <c r="F390" i="56"/>
  <c r="L390" i="56"/>
  <c r="B391" i="56"/>
  <c r="C391" i="56"/>
  <c r="D391" i="56"/>
  <c r="E391" i="56"/>
  <c r="F391" i="56"/>
  <c r="L391" i="56"/>
  <c r="B392" i="56"/>
  <c r="C392" i="56"/>
  <c r="D392" i="56"/>
  <c r="E392" i="56"/>
  <c r="F392" i="56"/>
  <c r="L392" i="56"/>
  <c r="B393" i="56"/>
  <c r="C393" i="56"/>
  <c r="D393" i="56"/>
  <c r="E393" i="56"/>
  <c r="F393" i="56"/>
  <c r="L393" i="56"/>
  <c r="B394" i="56"/>
  <c r="C394" i="56"/>
  <c r="D394" i="56"/>
  <c r="E394" i="56"/>
  <c r="F394" i="56"/>
  <c r="L394" i="56"/>
  <c r="B395" i="56"/>
  <c r="C395" i="56"/>
  <c r="D395" i="56"/>
  <c r="E395" i="56"/>
  <c r="F395" i="56"/>
  <c r="L395" i="56"/>
  <c r="B396" i="56"/>
  <c r="C396" i="56"/>
  <c r="D396" i="56"/>
  <c r="E396" i="56"/>
  <c r="F396" i="56"/>
  <c r="L396" i="56"/>
  <c r="B397" i="56"/>
  <c r="C397" i="56"/>
  <c r="D397" i="56"/>
  <c r="E397" i="56"/>
  <c r="F397" i="56"/>
  <c r="L397" i="56"/>
  <c r="B398" i="56"/>
  <c r="C398" i="56"/>
  <c r="D398" i="56"/>
  <c r="E398" i="56"/>
  <c r="F398" i="56"/>
  <c r="L398" i="56"/>
  <c r="B399" i="56"/>
  <c r="C399" i="56"/>
  <c r="D399" i="56"/>
  <c r="E399" i="56"/>
  <c r="F399" i="56"/>
  <c r="L399" i="56"/>
  <c r="B400" i="56"/>
  <c r="C400" i="56"/>
  <c r="D400" i="56"/>
  <c r="E400" i="56"/>
  <c r="F400" i="56"/>
  <c r="L400" i="56"/>
  <c r="B401" i="56"/>
  <c r="C401" i="56"/>
  <c r="D401" i="56"/>
  <c r="E401" i="56"/>
  <c r="F401" i="56"/>
  <c r="L401" i="56"/>
  <c r="B402" i="56"/>
  <c r="C402" i="56"/>
  <c r="D402" i="56"/>
  <c r="E402" i="56"/>
  <c r="F402" i="56"/>
  <c r="L402" i="56"/>
  <c r="B403" i="56"/>
  <c r="C403" i="56"/>
  <c r="D403" i="56"/>
  <c r="E403" i="56"/>
  <c r="F403" i="56"/>
  <c r="L403" i="56"/>
  <c r="B404" i="56"/>
  <c r="C404" i="56"/>
  <c r="D404" i="56"/>
  <c r="E404" i="56"/>
  <c r="F404" i="56"/>
  <c r="L404" i="56"/>
  <c r="B405" i="56"/>
  <c r="C405" i="56"/>
  <c r="D405" i="56"/>
  <c r="E405" i="56"/>
  <c r="F405" i="56"/>
  <c r="L405" i="56"/>
  <c r="B406" i="56"/>
  <c r="C406" i="56"/>
  <c r="D406" i="56"/>
  <c r="E406" i="56"/>
  <c r="F406" i="56"/>
  <c r="L406" i="56"/>
  <c r="B407" i="56"/>
  <c r="C407" i="56"/>
  <c r="D407" i="56"/>
  <c r="E407" i="56"/>
  <c r="F407" i="56"/>
  <c r="L407" i="56"/>
  <c r="B408" i="56"/>
  <c r="C408" i="56"/>
  <c r="D408" i="56"/>
  <c r="E408" i="56"/>
  <c r="F408" i="56"/>
  <c r="L408" i="56"/>
  <c r="B409" i="56"/>
  <c r="C409" i="56"/>
  <c r="D409" i="56"/>
  <c r="E409" i="56"/>
  <c r="F409" i="56"/>
  <c r="L409" i="56"/>
  <c r="B410" i="56"/>
  <c r="C410" i="56"/>
  <c r="D410" i="56"/>
  <c r="E410" i="56"/>
  <c r="F410" i="56"/>
  <c r="L410" i="56"/>
  <c r="B411" i="56"/>
  <c r="C411" i="56"/>
  <c r="D411" i="56"/>
  <c r="E411" i="56"/>
  <c r="F411" i="56"/>
  <c r="L411" i="56"/>
  <c r="B412" i="56"/>
  <c r="C412" i="56"/>
  <c r="D412" i="56"/>
  <c r="E412" i="56"/>
  <c r="F412" i="56"/>
  <c r="L412" i="56"/>
  <c r="B413" i="56"/>
  <c r="C413" i="56"/>
  <c r="D413" i="56"/>
  <c r="E413" i="56"/>
  <c r="F413" i="56"/>
  <c r="L413" i="56"/>
  <c r="B414" i="56"/>
  <c r="C414" i="56"/>
  <c r="D414" i="56"/>
  <c r="E414" i="56"/>
  <c r="F414" i="56"/>
  <c r="L414" i="56"/>
  <c r="B415" i="56"/>
  <c r="C415" i="56"/>
  <c r="D415" i="56"/>
  <c r="E415" i="56"/>
  <c r="F415" i="56"/>
  <c r="L415" i="56"/>
  <c r="B416" i="56"/>
  <c r="C416" i="56"/>
  <c r="D416" i="56"/>
  <c r="E416" i="56"/>
  <c r="F416" i="56"/>
  <c r="L416" i="56"/>
  <c r="B417" i="56"/>
  <c r="C417" i="56"/>
  <c r="D417" i="56"/>
  <c r="E417" i="56"/>
  <c r="F417" i="56"/>
  <c r="L417" i="56"/>
  <c r="B418" i="56"/>
  <c r="C418" i="56"/>
  <c r="D418" i="56"/>
  <c r="E418" i="56"/>
  <c r="F418" i="56"/>
  <c r="L418" i="56"/>
  <c r="B419" i="56"/>
  <c r="C419" i="56"/>
  <c r="D419" i="56"/>
  <c r="E419" i="56"/>
  <c r="F419" i="56"/>
  <c r="L419" i="56"/>
  <c r="B420" i="56"/>
  <c r="C420" i="56"/>
  <c r="D420" i="56"/>
  <c r="E420" i="56"/>
  <c r="F420" i="56"/>
  <c r="L420" i="56"/>
  <c r="B421" i="56"/>
  <c r="C421" i="56"/>
  <c r="D421" i="56"/>
  <c r="E421" i="56"/>
  <c r="F421" i="56"/>
  <c r="L421" i="56"/>
  <c r="B422" i="56"/>
  <c r="C422" i="56"/>
  <c r="D422" i="56"/>
  <c r="E422" i="56"/>
  <c r="F422" i="56"/>
  <c r="L422" i="56"/>
  <c r="B423" i="56"/>
  <c r="C423" i="56"/>
  <c r="D423" i="56"/>
  <c r="E423" i="56"/>
  <c r="F423" i="56"/>
  <c r="L423" i="56"/>
  <c r="B424" i="56"/>
  <c r="C424" i="56"/>
  <c r="D424" i="56"/>
  <c r="E424" i="56"/>
  <c r="F424" i="56"/>
  <c r="L424" i="56"/>
  <c r="B425" i="56"/>
  <c r="C425" i="56"/>
  <c r="D425" i="56"/>
  <c r="E425" i="56"/>
  <c r="F425" i="56"/>
  <c r="L425" i="56"/>
  <c r="B426" i="56"/>
  <c r="C426" i="56"/>
  <c r="D426" i="56"/>
  <c r="E426" i="56"/>
  <c r="F426" i="56"/>
  <c r="L426" i="56"/>
  <c r="B427" i="56"/>
  <c r="C427" i="56"/>
  <c r="D427" i="56"/>
  <c r="E427" i="56"/>
  <c r="F427" i="56"/>
  <c r="L427" i="56"/>
  <c r="B428" i="56"/>
  <c r="C428" i="56"/>
  <c r="D428" i="56"/>
  <c r="E428" i="56"/>
  <c r="F428" i="56"/>
  <c r="L428" i="56"/>
  <c r="B429" i="56"/>
  <c r="C429" i="56"/>
  <c r="D429" i="56"/>
  <c r="E429" i="56"/>
  <c r="F429" i="56"/>
  <c r="L429" i="56"/>
  <c r="B430" i="56"/>
  <c r="C430" i="56"/>
  <c r="D430" i="56"/>
  <c r="E430" i="56"/>
  <c r="F430" i="56"/>
  <c r="L430" i="56"/>
  <c r="B431" i="56"/>
  <c r="C431" i="56"/>
  <c r="D431" i="56"/>
  <c r="E431" i="56"/>
  <c r="F431" i="56"/>
  <c r="L431" i="56"/>
  <c r="B432" i="56"/>
  <c r="C432" i="56"/>
  <c r="D432" i="56"/>
  <c r="E432" i="56"/>
  <c r="F432" i="56"/>
  <c r="L432" i="56"/>
  <c r="B433" i="56"/>
  <c r="C433" i="56"/>
  <c r="D433" i="56"/>
  <c r="E433" i="56"/>
  <c r="F433" i="56"/>
  <c r="L433" i="56"/>
  <c r="B434" i="56"/>
  <c r="C434" i="56"/>
  <c r="D434" i="56"/>
  <c r="E434" i="56"/>
  <c r="F434" i="56"/>
  <c r="L434" i="56"/>
  <c r="B435" i="56"/>
  <c r="C435" i="56"/>
  <c r="D435" i="56"/>
  <c r="E435" i="56"/>
  <c r="F435" i="56"/>
  <c r="L435" i="56"/>
  <c r="B436" i="56"/>
  <c r="C436" i="56"/>
  <c r="D436" i="56"/>
  <c r="E436" i="56"/>
  <c r="F436" i="56"/>
  <c r="L436" i="56"/>
  <c r="B437" i="56"/>
  <c r="C437" i="56"/>
  <c r="D437" i="56"/>
  <c r="E437" i="56"/>
  <c r="F437" i="56"/>
  <c r="L437" i="56"/>
  <c r="B438" i="56"/>
  <c r="C438" i="56"/>
  <c r="D438" i="56"/>
  <c r="E438" i="56"/>
  <c r="F438" i="56"/>
  <c r="L438" i="56"/>
  <c r="B439" i="56"/>
  <c r="C439" i="56"/>
  <c r="D439" i="56"/>
  <c r="E439" i="56"/>
  <c r="F439" i="56"/>
  <c r="L439" i="56"/>
  <c r="B440" i="56"/>
  <c r="C440" i="56"/>
  <c r="D440" i="56"/>
  <c r="E440" i="56"/>
  <c r="F440" i="56"/>
  <c r="L440" i="56"/>
  <c r="B441" i="56"/>
  <c r="C441" i="56"/>
  <c r="D441" i="56"/>
  <c r="E441" i="56"/>
  <c r="F441" i="56"/>
  <c r="L441" i="56"/>
  <c r="B442" i="56"/>
  <c r="C442" i="56"/>
  <c r="D442" i="56"/>
  <c r="E442" i="56"/>
  <c r="F442" i="56"/>
  <c r="L442" i="56"/>
  <c r="B443" i="56"/>
  <c r="C443" i="56"/>
  <c r="D443" i="56"/>
  <c r="E443" i="56"/>
  <c r="F443" i="56"/>
  <c r="L443" i="56"/>
  <c r="B444" i="56"/>
  <c r="C444" i="56"/>
  <c r="D444" i="56"/>
  <c r="E444" i="56"/>
  <c r="F444" i="56"/>
  <c r="L444" i="56"/>
  <c r="B445" i="56"/>
  <c r="C445" i="56"/>
  <c r="D445" i="56"/>
  <c r="E445" i="56"/>
  <c r="F445" i="56"/>
  <c r="L445" i="56"/>
  <c r="B446" i="56"/>
  <c r="C446" i="56"/>
  <c r="D446" i="56"/>
  <c r="E446" i="56"/>
  <c r="F446" i="56"/>
  <c r="L446" i="56"/>
  <c r="B447" i="56"/>
  <c r="C447" i="56"/>
  <c r="D447" i="56"/>
  <c r="E447" i="56"/>
  <c r="F447" i="56"/>
  <c r="L447" i="56"/>
  <c r="B448" i="56"/>
  <c r="C448" i="56"/>
  <c r="D448" i="56"/>
  <c r="E448" i="56"/>
  <c r="F448" i="56"/>
  <c r="L448" i="56"/>
  <c r="B449" i="56"/>
  <c r="C449" i="56"/>
  <c r="D449" i="56"/>
  <c r="E449" i="56"/>
  <c r="F449" i="56"/>
  <c r="L449" i="56"/>
  <c r="B450" i="56"/>
  <c r="C450" i="56"/>
  <c r="D450" i="56"/>
  <c r="E450" i="56"/>
  <c r="F450" i="56"/>
  <c r="L450" i="56"/>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R10" i="55" l="1"/>
  <c r="R11" i="55"/>
  <c r="R12" i="55"/>
  <c r="R13" i="55"/>
  <c r="R14" i="55"/>
  <c r="R15" i="55"/>
  <c r="R16" i="55"/>
  <c r="R17" i="55"/>
  <c r="R18" i="55"/>
  <c r="R19" i="55"/>
  <c r="R20" i="55"/>
  <c r="R81" i="55"/>
  <c r="R82" i="55"/>
  <c r="R83" i="55"/>
  <c r="R84" i="55"/>
  <c r="R85" i="55"/>
  <c r="R86" i="55"/>
  <c r="R87" i="55"/>
  <c r="R88" i="55"/>
  <c r="R89" i="55"/>
  <c r="R90" i="55"/>
  <c r="R91" i="55"/>
  <c r="R92" i="55"/>
  <c r="R93" i="55"/>
  <c r="R94" i="55"/>
  <c r="R65" i="55"/>
  <c r="R66" i="55"/>
  <c r="R67" i="55"/>
  <c r="R68" i="55"/>
  <c r="R69" i="55"/>
  <c r="R72" i="55"/>
  <c r="R73" i="55"/>
  <c r="R74" i="55"/>
  <c r="R75" i="55"/>
  <c r="R76" i="55"/>
  <c r="R77" i="55"/>
  <c r="R78" i="55"/>
  <c r="R79" i="55"/>
  <c r="R80" i="55"/>
  <c r="R45" i="55"/>
  <c r="R46" i="55"/>
  <c r="R47" i="55"/>
  <c r="R48" i="55"/>
  <c r="R49" i="55"/>
  <c r="R50" i="55"/>
  <c r="R51" i="55"/>
  <c r="R52" i="55"/>
  <c r="R53" i="55"/>
  <c r="R54" i="55"/>
  <c r="R55" i="55"/>
  <c r="R56" i="55"/>
  <c r="R57" i="55"/>
  <c r="R109" i="55"/>
  <c r="R110" i="55"/>
  <c r="R111" i="55"/>
  <c r="R112" i="55"/>
  <c r="R113" i="55"/>
  <c r="R114" i="55"/>
  <c r="R115" i="55"/>
  <c r="R116" i="55"/>
  <c r="R117" i="55"/>
  <c r="R118" i="55"/>
  <c r="R119" i="55"/>
  <c r="R120" i="55"/>
  <c r="R121" i="55"/>
  <c r="R122" i="55"/>
  <c r="R123" i="55"/>
  <c r="R124" i="55"/>
  <c r="R125" i="55"/>
  <c r="R126" i="55"/>
  <c r="R155" i="55"/>
  <c r="R129" i="55"/>
  <c r="R149" i="55"/>
  <c r="R150" i="55"/>
  <c r="R151" i="55"/>
  <c r="R152" i="55"/>
  <c r="R133" i="55"/>
  <c r="R134" i="55"/>
  <c r="R135" i="55"/>
  <c r="R130" i="55"/>
  <c r="R131" i="55"/>
  <c r="R132" i="55"/>
  <c r="B7" i="55"/>
  <c r="H285" i="53"/>
  <c r="I285" i="53"/>
  <c r="G232" i="53"/>
  <c r="G224" i="53" s="1"/>
  <c r="J231" i="53"/>
  <c r="J226" i="53"/>
  <c r="H205" i="53"/>
  <c r="I205" i="53"/>
  <c r="H193" i="53"/>
  <c r="I193" i="53"/>
  <c r="J169" i="53"/>
  <c r="J168" i="53"/>
  <c r="J151" i="53"/>
  <c r="G150" i="53"/>
  <c r="J111" i="53"/>
  <c r="J110" i="53" s="1"/>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1" i="49"/>
  <c r="N32" i="49"/>
  <c r="N27" i="49"/>
  <c r="N70" i="49"/>
  <c r="N69" i="49" s="1"/>
  <c r="G63" i="49"/>
  <c r="G100" i="49"/>
  <c r="G141" i="49"/>
  <c r="G285" i="49"/>
  <c r="I26" i="49"/>
  <c r="J26" i="49"/>
  <c r="K26" i="49"/>
  <c r="L26" i="49"/>
  <c r="M26" i="49"/>
  <c r="G26" i="49"/>
  <c r="H26" i="49"/>
  <c r="G37" i="49"/>
  <c r="G45" i="49"/>
  <c r="H45" i="49"/>
  <c r="M319" i="49"/>
  <c r="K319" i="49"/>
  <c r="G9" i="53"/>
  <c r="F21"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4" i="53"/>
  <c r="H323" i="53" s="1"/>
  <c r="H325" i="53"/>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H301" i="53" s="1"/>
  <c r="I302" i="53"/>
  <c r="I301" i="53" s="1"/>
  <c r="H299" i="53"/>
  <c r="I299" i="53"/>
  <c r="H297" i="53"/>
  <c r="I297" i="53"/>
  <c r="H295" i="53"/>
  <c r="H294" i="53" s="1"/>
  <c r="I295" i="53"/>
  <c r="H292" i="53"/>
  <c r="I292" i="53"/>
  <c r="H290" i="53"/>
  <c r="H289" i="53" s="1"/>
  <c r="I290" i="53"/>
  <c r="H283" i="53"/>
  <c r="I283" i="53"/>
  <c r="H280" i="53"/>
  <c r="I280" i="53"/>
  <c r="H278" i="53"/>
  <c r="I278" i="53"/>
  <c r="H276" i="53"/>
  <c r="I276" i="53"/>
  <c r="H274" i="53"/>
  <c r="I274" i="53"/>
  <c r="G272" i="53"/>
  <c r="H272" i="53"/>
  <c r="I272" i="53"/>
  <c r="H268" i="53"/>
  <c r="I268" i="53"/>
  <c r="H266" i="53"/>
  <c r="H265" i="53" s="1"/>
  <c r="I266" i="53"/>
  <c r="I265" i="53" s="1"/>
  <c r="H263" i="53"/>
  <c r="H262" i="53" s="1"/>
  <c r="I263" i="53"/>
  <c r="I262" i="53" s="1"/>
  <c r="J263" i="53"/>
  <c r="J262" i="53" s="1"/>
  <c r="H260" i="53"/>
  <c r="I260" i="53"/>
  <c r="G255" i="53"/>
  <c r="H255" i="53"/>
  <c r="I255" i="53"/>
  <c r="H252" i="53"/>
  <c r="I252" i="53"/>
  <c r="H250" i="53"/>
  <c r="I250" i="53"/>
  <c r="H248" i="53"/>
  <c r="I248" i="53"/>
  <c r="J248" i="53"/>
  <c r="H246" i="53"/>
  <c r="I246" i="53"/>
  <c r="G244" i="53"/>
  <c r="H244" i="53"/>
  <c r="I244" i="53"/>
  <c r="J242" i="53"/>
  <c r="G241" i="53"/>
  <c r="H241" i="53"/>
  <c r="I241" i="53"/>
  <c r="J239" i="53"/>
  <c r="J238" i="53" s="1"/>
  <c r="H238" i="53"/>
  <c r="I238" i="53"/>
  <c r="J233" i="53"/>
  <c r="J234" i="53"/>
  <c r="J235" i="53"/>
  <c r="J236" i="53"/>
  <c r="J232" i="53" s="1"/>
  <c r="J240" i="53"/>
  <c r="J243" i="53"/>
  <c r="J245" i="53"/>
  <c r="J244" i="53" s="1"/>
  <c r="J247" i="53"/>
  <c r="J246" i="53" s="1"/>
  <c r="J249" i="53"/>
  <c r="J251" i="53"/>
  <c r="J250" i="53" s="1"/>
  <c r="J253" i="53"/>
  <c r="J252" i="53" s="1"/>
  <c r="J256" i="53"/>
  <c r="J257" i="53"/>
  <c r="J261" i="53"/>
  <c r="J260" i="53" s="1"/>
  <c r="J264" i="53"/>
  <c r="H232" i="53"/>
  <c r="I232" i="53"/>
  <c r="J227" i="53"/>
  <c r="H225" i="53"/>
  <c r="I225" i="53"/>
  <c r="I224" i="53" s="1"/>
  <c r="J223" i="53"/>
  <c r="H222" i="53"/>
  <c r="I222" i="53"/>
  <c r="J220" i="53"/>
  <c r="J221" i="53"/>
  <c r="J222" i="53"/>
  <c r="J228" i="53"/>
  <c r="J229" i="53"/>
  <c r="J230" i="53"/>
  <c r="J219" i="53"/>
  <c r="H218" i="53"/>
  <c r="I218" i="53"/>
  <c r="H214" i="53"/>
  <c r="I214" i="53"/>
  <c r="H210" i="53"/>
  <c r="I210" i="53"/>
  <c r="H207" i="53"/>
  <c r="I207" i="53"/>
  <c r="H203" i="53"/>
  <c r="I203" i="53"/>
  <c r="J203" i="53"/>
  <c r="H201" i="53"/>
  <c r="I201" i="53"/>
  <c r="I200" i="53" s="1"/>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I179" i="53" s="1"/>
  <c r="H177" i="53"/>
  <c r="I177" i="53"/>
  <c r="H174" i="53"/>
  <c r="I174" i="53"/>
  <c r="H172" i="53"/>
  <c r="H171" i="53" s="1"/>
  <c r="I172" i="53"/>
  <c r="I171" i="53" s="1"/>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H148" i="53"/>
  <c r="I148" i="53"/>
  <c r="J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J104" i="53" s="1"/>
  <c r="H104" i="53"/>
  <c r="I104" i="53"/>
  <c r="H102" i="53"/>
  <c r="I102" i="53"/>
  <c r="H100" i="53"/>
  <c r="I100" i="53"/>
  <c r="H97" i="53"/>
  <c r="I97" i="53"/>
  <c r="H95" i="53"/>
  <c r="I95" i="53"/>
  <c r="H93" i="53"/>
  <c r="I93" i="53"/>
  <c r="I92" i="53" s="1"/>
  <c r="J91" i="53"/>
  <c r="H90" i="53"/>
  <c r="I90" i="53"/>
  <c r="J90" i="53"/>
  <c r="J89" i="53"/>
  <c r="J88" i="53" s="1"/>
  <c r="H88" i="53"/>
  <c r="I88" i="53"/>
  <c r="I87" i="53" s="1"/>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J63" i="53"/>
  <c r="H59" i="53"/>
  <c r="I59" i="53"/>
  <c r="I45" i="53"/>
  <c r="H55" i="53"/>
  <c r="H54" i="53" s="1"/>
  <c r="I55" i="53"/>
  <c r="I54" i="53" s="1"/>
  <c r="J47" i="53"/>
  <c r="J48" i="53"/>
  <c r="J49" i="53"/>
  <c r="J50" i="53"/>
  <c r="J51" i="53"/>
  <c r="J52" i="53"/>
  <c r="J53" i="53"/>
  <c r="J46" i="53"/>
  <c r="G45" i="53"/>
  <c r="H43" i="53"/>
  <c r="H42" i="53" s="1"/>
  <c r="I43" i="53"/>
  <c r="G37" i="53"/>
  <c r="J39" i="53"/>
  <c r="J40" i="53"/>
  <c r="J41" i="53"/>
  <c r="J38" i="53"/>
  <c r="H37" i="53"/>
  <c r="I37" i="53"/>
  <c r="J36" i="53"/>
  <c r="J35" i="53" s="1"/>
  <c r="H35" i="53"/>
  <c r="I35" i="53"/>
  <c r="H33" i="53"/>
  <c r="I33" i="53"/>
  <c r="J34" i="53"/>
  <c r="J33" i="53" s="1"/>
  <c r="J28" i="53"/>
  <c r="J29" i="53"/>
  <c r="J30" i="53"/>
  <c r="J31" i="53"/>
  <c r="J32" i="53"/>
  <c r="G21" i="53"/>
  <c r="G325" i="53"/>
  <c r="J325" i="53" s="1"/>
  <c r="J324" i="53" s="1"/>
  <c r="J323" i="53" s="1"/>
  <c r="G324" i="53"/>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09" i="53" s="1"/>
  <c r="G207" i="53"/>
  <c r="G205" i="53"/>
  <c r="G203" i="53"/>
  <c r="G200" i="53" s="1"/>
  <c r="G198" i="53"/>
  <c r="G197" i="53" s="1"/>
  <c r="G195" i="53"/>
  <c r="G193" i="53"/>
  <c r="J193" i="53" s="1"/>
  <c r="G191" i="53"/>
  <c r="G188" i="53" s="1"/>
  <c r="G186" i="53"/>
  <c r="G184" i="53"/>
  <c r="G182" i="53"/>
  <c r="G179" i="53" s="1"/>
  <c r="G177" i="53"/>
  <c r="G174" i="53"/>
  <c r="G172" i="53"/>
  <c r="G154" i="53"/>
  <c r="J154" i="53" s="1"/>
  <c r="G148" i="53"/>
  <c r="G146" i="53"/>
  <c r="G143" i="53" s="1"/>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H273" i="49" s="1"/>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7" i="52"/>
  <c r="F26" i="52" s="1"/>
  <c r="F20" i="52"/>
  <c r="F15" i="52" s="1"/>
  <c r="F14" i="52"/>
  <c r="F11" i="52"/>
  <c r="F10" i="52" s="1"/>
  <c r="G12" i="53" s="1"/>
  <c r="F25" i="52" l="1"/>
  <c r="F24" i="52" s="1"/>
  <c r="G10" i="53"/>
  <c r="G125" i="53"/>
  <c r="I209" i="53"/>
  <c r="I237" i="53"/>
  <c r="I289" i="53"/>
  <c r="G68" i="53"/>
  <c r="G14" i="53"/>
  <c r="G171" i="53"/>
  <c r="G170" i="53" s="1"/>
  <c r="G237" i="53"/>
  <c r="J241" i="53"/>
  <c r="H188" i="53"/>
  <c r="H68" i="53"/>
  <c r="J287" i="49"/>
  <c r="J255" i="53"/>
  <c r="G271" i="53"/>
  <c r="H271" i="53"/>
  <c r="H237" i="53"/>
  <c r="H224" i="53"/>
  <c r="J225" i="53"/>
  <c r="J224" i="53" s="1"/>
  <c r="H209" i="53"/>
  <c r="J150" i="53"/>
  <c r="H92" i="53"/>
  <c r="I273" i="49"/>
  <c r="M42" i="49"/>
  <c r="G58" i="53"/>
  <c r="J37" i="53"/>
  <c r="J45" i="53"/>
  <c r="G315" i="49"/>
  <c r="M273" i="49"/>
  <c r="I267" i="49"/>
  <c r="M267" i="49"/>
  <c r="G267" i="49"/>
  <c r="G189" i="49"/>
  <c r="N150" i="49"/>
  <c r="N131" i="49"/>
  <c r="I42" i="49"/>
  <c r="G42" i="49"/>
  <c r="N45" i="49"/>
  <c r="J42" i="49"/>
  <c r="N26" i="49"/>
  <c r="G12" i="49"/>
  <c r="F13" i="52"/>
  <c r="F32" i="52" s="1"/>
  <c r="G10" i="49"/>
  <c r="I294" i="53"/>
  <c r="I271" i="53"/>
  <c r="I254" i="53"/>
  <c r="H254" i="53"/>
  <c r="J237" i="53"/>
  <c r="H200" i="53"/>
  <c r="I188" i="53"/>
  <c r="J188" i="53"/>
  <c r="H179" i="53"/>
  <c r="I170" i="53"/>
  <c r="I125" i="53"/>
  <c r="H125" i="53"/>
  <c r="J87" i="53"/>
  <c r="H87" i="53"/>
  <c r="G282" i="53"/>
  <c r="G294" i="53"/>
  <c r="G301" i="53"/>
  <c r="G87" i="53"/>
  <c r="G313" i="53"/>
  <c r="G99" i="53"/>
  <c r="G20" i="53"/>
  <c r="G92" i="53"/>
  <c r="G254" i="53"/>
  <c r="G42" i="53"/>
  <c r="G116"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G255" i="49" s="1"/>
  <c r="J20" i="49"/>
  <c r="L42" i="49"/>
  <c r="H42" i="49"/>
  <c r="J225" i="49"/>
  <c r="J256" i="49"/>
  <c r="G68" i="49"/>
  <c r="I20"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K256" i="49"/>
  <c r="K225" i="49"/>
  <c r="K172" i="49"/>
  <c r="M172" i="49"/>
  <c r="G58" i="49"/>
  <c r="L20" i="49"/>
  <c r="H20" i="49"/>
  <c r="M20" i="49"/>
  <c r="K20" i="49"/>
  <c r="J5" i="56"/>
  <c r="H6" i="56"/>
  <c r="G67" i="53" l="1"/>
  <c r="G270" i="53"/>
  <c r="I255" i="49"/>
  <c r="H170" i="53"/>
  <c r="G19" i="49"/>
  <c r="G18" i="49" s="1"/>
  <c r="G19" i="53"/>
  <c r="H255" i="49"/>
  <c r="K255" i="49"/>
  <c r="L255" i="49"/>
  <c r="G171" i="49"/>
  <c r="G67" i="49"/>
  <c r="G272" i="49"/>
  <c r="J255" i="49"/>
  <c r="G29" i="52"/>
  <c r="G19" i="52"/>
  <c r="G28" i="52"/>
  <c r="G18" i="52"/>
  <c r="G23" i="52"/>
  <c r="G17" i="52"/>
  <c r="G12" i="52"/>
  <c r="G11" i="52" s="1"/>
  <c r="G10" i="52" s="1"/>
  <c r="G30" i="52"/>
  <c r="G22" i="52"/>
  <c r="G16" i="52"/>
  <c r="G31" i="52"/>
  <c r="G156" i="55"/>
  <c r="H156" i="55"/>
  <c r="I156" i="55"/>
  <c r="J156" i="55"/>
  <c r="K156" i="55"/>
  <c r="L156" i="55"/>
  <c r="M156" i="55"/>
  <c r="N156" i="55"/>
  <c r="O156" i="55"/>
  <c r="P156" i="55"/>
  <c r="Q156" i="55"/>
  <c r="F156" i="55"/>
  <c r="L452" i="56"/>
  <c r="F452" i="56"/>
  <c r="E452" i="56"/>
  <c r="D452" i="56"/>
  <c r="C452" i="56"/>
  <c r="B452" i="56"/>
  <c r="L451" i="56"/>
  <c r="F451" i="56"/>
  <c r="E451" i="56"/>
  <c r="D451" i="56"/>
  <c r="C451" i="56"/>
  <c r="B451" i="56"/>
  <c r="F208" i="56"/>
  <c r="E208" i="56"/>
  <c r="D208" i="56"/>
  <c r="C208" i="56"/>
  <c r="B208" i="56"/>
  <c r="F207" i="56"/>
  <c r="E207" i="56"/>
  <c r="D207" i="56"/>
  <c r="C207" i="56"/>
  <c r="B207" i="56"/>
  <c r="F206" i="56"/>
  <c r="E206" i="56"/>
  <c r="D206" i="56"/>
  <c r="C206" i="56"/>
  <c r="B206" i="56"/>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R71" i="55"/>
  <c r="R70" i="55"/>
  <c r="R44" i="55"/>
  <c r="R43" i="55"/>
  <c r="R42" i="55"/>
  <c r="R41" i="55"/>
  <c r="R40" i="55"/>
  <c r="R39" i="55"/>
  <c r="R38" i="55"/>
  <c r="R37" i="55"/>
  <c r="R154" i="55"/>
  <c r="R153" i="55"/>
  <c r="R96" i="55"/>
  <c r="R95" i="55"/>
  <c r="R64" i="55"/>
  <c r="R63" i="55"/>
  <c r="R62" i="55"/>
  <c r="R31" i="55"/>
  <c r="R30" i="55"/>
  <c r="R29" i="55"/>
  <c r="R28" i="55"/>
  <c r="R27" i="55"/>
  <c r="R26" i="55"/>
  <c r="R25" i="55"/>
  <c r="R24" i="55"/>
  <c r="R23" i="55"/>
  <c r="R22" i="55"/>
  <c r="R21" i="55"/>
  <c r="R148" i="55"/>
  <c r="R147" i="55"/>
  <c r="R146" i="55"/>
  <c r="R145" i="55"/>
  <c r="R144" i="55"/>
  <c r="R143" i="55"/>
  <c r="R142" i="55"/>
  <c r="R141" i="55"/>
  <c r="R140" i="55"/>
  <c r="R139" i="55"/>
  <c r="R138" i="55"/>
  <c r="R137" i="55"/>
  <c r="R136" i="55"/>
  <c r="R128" i="55"/>
  <c r="R127" i="55"/>
  <c r="L800" i="56" l="1"/>
  <c r="G27" i="52"/>
  <c r="G26" i="52" s="1"/>
  <c r="G25" i="52" s="1"/>
  <c r="G24" i="52" s="1"/>
  <c r="G14" i="52"/>
  <c r="G21" i="52"/>
  <c r="G20" i="52"/>
  <c r="G15" i="52" s="1"/>
  <c r="R156" i="55"/>
  <c r="G13" i="52" l="1"/>
  <c r="G32" i="52" s="1"/>
  <c r="A5" i="55"/>
  <c r="A1" i="55"/>
  <c r="E7" i="52" l="1"/>
  <c r="F7" i="53"/>
  <c r="F6" i="53"/>
  <c r="A5" i="53"/>
  <c r="A1" i="53"/>
  <c r="F7" i="49"/>
  <c r="F6" i="49"/>
  <c r="A5" i="49"/>
  <c r="A1" i="49"/>
  <c r="A6" i="52"/>
  <c r="A4" i="52"/>
  <c r="A3" i="52"/>
  <c r="A2" i="52"/>
  <c r="E8" i="52"/>
  <c r="J315" i="53" l="1"/>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I287" i="53"/>
  <c r="I282" i="53" s="1"/>
  <c r="I270" i="53" s="1"/>
  <c r="H287" i="53"/>
  <c r="H282" i="53" s="1"/>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187" i="53"/>
  <c r="J186" i="53" s="1"/>
  <c r="J185" i="53"/>
  <c r="J184" i="53" s="1"/>
  <c r="J178" i="53"/>
  <c r="J177" i="53" s="1"/>
  <c r="J176" i="53"/>
  <c r="J175" i="53"/>
  <c r="J174" i="53" s="1"/>
  <c r="J173" i="53"/>
  <c r="J172" i="53" s="1"/>
  <c r="J171" i="53" s="1"/>
  <c r="J167" i="53"/>
  <c r="K167" i="53" s="1"/>
  <c r="I157" i="53"/>
  <c r="I143" i="53" s="1"/>
  <c r="H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J72" i="53"/>
  <c r="J71" i="53" s="1"/>
  <c r="J66" i="53"/>
  <c r="J65" i="53" s="1"/>
  <c r="J62" i="53"/>
  <c r="J61" i="53" s="1"/>
  <c r="I61" i="53"/>
  <c r="I58" i="53" s="1"/>
  <c r="H61" i="53"/>
  <c r="H58" i="53" s="1"/>
  <c r="J60" i="53"/>
  <c r="J57" i="53"/>
  <c r="I42" i="53"/>
  <c r="J44" i="53"/>
  <c r="J43" i="53" s="1"/>
  <c r="J42" i="53" s="1"/>
  <c r="J27" i="53"/>
  <c r="J26" i="53" s="1"/>
  <c r="J22"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4" i="49"/>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75" i="53" l="1"/>
  <c r="J289" i="53"/>
  <c r="N116" i="49"/>
  <c r="N82" i="49"/>
  <c r="N303" i="49"/>
  <c r="J82" i="53"/>
  <c r="J179" i="53"/>
  <c r="J301" i="53"/>
  <c r="N92" i="49"/>
  <c r="N143" i="49"/>
  <c r="H272" i="49"/>
  <c r="J99" i="53"/>
  <c r="J271" i="53"/>
  <c r="J214" i="53"/>
  <c r="J92" i="53"/>
  <c r="J82" i="49"/>
  <c r="J59" i="53"/>
  <c r="J58" i="53" s="1"/>
  <c r="J55" i="53"/>
  <c r="J54" i="53" s="1"/>
  <c r="N215" i="49"/>
  <c r="N211" i="49" s="1"/>
  <c r="N99" i="49"/>
  <c r="N55" i="49"/>
  <c r="N54" i="49" s="1"/>
  <c r="N37" i="49"/>
  <c r="N42" i="49"/>
  <c r="N21" i="49"/>
  <c r="H258" i="53"/>
  <c r="J259" i="53"/>
  <c r="J258" i="53" s="1"/>
  <c r="J157" i="53"/>
  <c r="H143" i="53"/>
  <c r="J126" i="53"/>
  <c r="J125" i="53" s="1"/>
  <c r="I116" i="53"/>
  <c r="I67" i="53" s="1"/>
  <c r="J313" i="53"/>
  <c r="M92" i="49"/>
  <c r="I92" i="49"/>
  <c r="K82" i="49"/>
  <c r="N80" i="49"/>
  <c r="N78" i="49" s="1"/>
  <c r="N68" i="49" s="1"/>
  <c r="N168" i="49"/>
  <c r="N164" i="49" s="1"/>
  <c r="J99" i="49"/>
  <c r="N238" i="49"/>
  <c r="N233" i="49" s="1"/>
  <c r="N226" i="49" s="1"/>
  <c r="N225" i="49" s="1"/>
  <c r="N219" i="49" s="1"/>
  <c r="M315" i="49"/>
  <c r="M272" i="49" s="1"/>
  <c r="L315" i="49"/>
  <c r="L272" i="49" s="1"/>
  <c r="H315" i="49"/>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J298" i="53"/>
  <c r="J297" i="53" s="1"/>
  <c r="J294" i="53" s="1"/>
  <c r="J287" i="53" s="1"/>
  <c r="N189" i="49"/>
  <c r="N63" i="49"/>
  <c r="N58" i="49" s="1"/>
  <c r="H116" i="53"/>
  <c r="H67" i="53" s="1"/>
  <c r="J116" i="49"/>
  <c r="J212" i="53"/>
  <c r="J210" i="53" s="1"/>
  <c r="J116" i="53"/>
  <c r="G14" i="49"/>
  <c r="M116" i="49"/>
  <c r="J68" i="53"/>
  <c r="L125" i="49"/>
  <c r="M125" i="49"/>
  <c r="L116" i="49"/>
  <c r="H116" i="49"/>
  <c r="H125" i="49"/>
  <c r="K125" i="49"/>
  <c r="K116" i="49"/>
  <c r="J125" i="49"/>
  <c r="I125" i="49"/>
  <c r="I116" i="49"/>
  <c r="I67" i="49" s="1"/>
  <c r="H171" i="49" l="1"/>
  <c r="K171" i="49"/>
  <c r="I171" i="49"/>
  <c r="N210" i="49"/>
  <c r="N141" i="49"/>
  <c r="N126" i="49" s="1"/>
  <c r="N125" i="49" s="1"/>
  <c r="N67" i="49" s="1"/>
  <c r="N33" i="49"/>
  <c r="J282" i="53"/>
  <c r="J270" i="53" s="1"/>
  <c r="J268" i="53" s="1"/>
  <c r="J266" i="53" s="1"/>
  <c r="J265" i="53" s="1"/>
  <c r="J254" i="53" s="1"/>
  <c r="J209" i="53"/>
  <c r="J207" i="53" s="1"/>
  <c r="J200" i="53" s="1"/>
  <c r="J170" i="53" s="1"/>
  <c r="J164" i="53" s="1"/>
  <c r="J143" i="53" s="1"/>
  <c r="L171" i="49"/>
  <c r="M171" i="49"/>
  <c r="J171" i="49"/>
  <c r="N301" i="49"/>
  <c r="N299" i="49" s="1"/>
  <c r="N297" i="49" s="1"/>
  <c r="N296" i="49" s="1"/>
  <c r="N294" i="49" s="1"/>
  <c r="N291" i="49" s="1"/>
  <c r="N287" i="49" s="1"/>
  <c r="N284" i="49" s="1"/>
  <c r="N272" i="49" s="1"/>
  <c r="N270" i="49" s="1"/>
  <c r="N268" i="49" s="1"/>
  <c r="N267" i="49" s="1"/>
  <c r="N255" i="49" s="1"/>
  <c r="N187" i="49"/>
  <c r="M67" i="49"/>
  <c r="L67" i="49"/>
  <c r="H67" i="49"/>
  <c r="J67" i="49"/>
  <c r="K67" i="49"/>
  <c r="J67" i="53" l="1"/>
  <c r="I18" i="49"/>
  <c r="H18" i="49"/>
  <c r="K18" i="49"/>
  <c r="M18" i="49"/>
  <c r="L18" i="49"/>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20" i="53" s="1"/>
  <c r="K19" i="53" s="1"/>
  <c r="K63" i="53"/>
  <c r="K58" i="53" s="1"/>
  <c r="K270" i="53" l="1"/>
  <c r="K237" i="53"/>
  <c r="K224" i="53"/>
  <c r="K209" i="53"/>
  <c r="K143" i="53"/>
  <c r="K125" i="53"/>
  <c r="K170" i="53" l="1"/>
  <c r="K67" i="53"/>
  <c r="N20" i="49"/>
  <c r="N19" i="49" s="1"/>
  <c r="N18" i="49" s="1"/>
  <c r="K18" i="53" l="1"/>
  <c r="O60" i="49"/>
  <c r="O111" i="49"/>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tc={21974300-D1B3-4E96-B340-AAD6A60E1464}</author>
  </authors>
  <commentList>
    <comment ref="C5" authorId="0" shapeId="0" xr:uid="{D3DC382C-1FE6-441E-A353-43286DC8A8F5}">
      <text>
        <r>
          <rPr>
            <b/>
            <sz val="9"/>
            <color indexed="81"/>
            <rFont val="Tahoma"/>
            <family val="2"/>
          </rPr>
          <t>Ilka Gonzalez:</t>
        </r>
        <r>
          <rPr>
            <sz val="9"/>
            <color indexed="81"/>
            <rFont val="Tahoma"/>
            <family val="2"/>
          </rPr>
          <t xml:space="preserve">
Pestaña desplegable</t>
        </r>
      </text>
    </comment>
    <comment ref="D8" authorId="0" shapeId="0" xr:uid="{4310363F-BE66-4FFA-BF3F-2033114FA573}">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152AC3E5-7353-4413-AE22-CF8B67442D14}">
      <text>
        <r>
          <rPr>
            <sz val="9"/>
            <color indexed="81"/>
            <rFont val="Tahoma"/>
            <family val="2"/>
          </rPr>
          <t>Fórmula Metas programadas:
 Meta Actual/Meta Año anterior X Meta Actual</t>
        </r>
      </text>
    </comment>
    <comment ref="A33" authorId="1" shapeId="0" xr:uid="{21974300-D1B3-4E96-B340-AAD6A60E1464}">
      <text>
        <r>
          <rPr>
            <sz val="10"/>
            <rFont val="Arial"/>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shapeId="0" xr:uid="{80E6DCD2-2FC8-4563-8096-EF39A7B5A8BC}">
      <text>
        <r>
          <rPr>
            <sz val="9"/>
            <color indexed="81"/>
            <rFont val="Tahoma"/>
            <family val="2"/>
          </rPr>
          <t>Número de camas x 365</t>
        </r>
      </text>
    </comment>
    <comment ref="E34" authorId="0" shapeId="0" xr:uid="{39D64572-E940-4E2C-AC0A-1BC89649729D}">
      <text>
        <r>
          <rPr>
            <sz val="9"/>
            <color indexed="81"/>
            <rFont val="Tahoma"/>
            <family val="2"/>
          </rPr>
          <t>Sumatoria de los días pacientes reportados en el censo diario</t>
        </r>
      </text>
    </comment>
    <comment ref="F34" authorId="0" shapeId="0" xr:uid="{9E8F127E-128A-4219-8991-94F1322380B2}">
      <text>
        <r>
          <rPr>
            <sz val="9"/>
            <color indexed="81"/>
            <rFont val="Tahoma"/>
            <family val="2"/>
          </rPr>
          <t>Total de días pacientes en un período dado/Total de egresos del mismo período</t>
        </r>
      </text>
    </comment>
    <comment ref="G34" authorId="0" shapeId="0" xr:uid="{0F26539F-0FC3-45B7-8A17-DB03F3F0A3A2}">
      <text>
        <r>
          <rPr>
            <sz val="9"/>
            <color indexed="81"/>
            <rFont val="Tahoma"/>
            <family val="2"/>
          </rPr>
          <t>Total de días pacientes en un período dado/ Total de días camas disponibles del mismo período x 100</t>
        </r>
      </text>
    </comment>
    <comment ref="H34" authorId="0" shapeId="0" xr:uid="{BA8ACD33-11B3-4C5D-ADAF-56D2E7CB110C}">
      <text>
        <r>
          <rPr>
            <sz val="9"/>
            <color indexed="81"/>
            <rFont val="Tahoma"/>
            <family val="2"/>
          </rPr>
          <t>Número de nacidos vivos/ total nacimientos x 100</t>
        </r>
      </text>
    </comment>
    <comment ref="I34" authorId="0" shapeId="0" xr:uid="{38C1088E-2222-48FA-9298-F5819D7F0675}">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9"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9" authorId="1" shapeId="0" xr:uid="{ABB5AD1F-8F8E-4900-91AD-58BC215958BD}">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FCEBB53C-2779-489C-B899-B1C594E33E79}">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<sst xmlns="http://schemas.openxmlformats.org/spreadsheetml/2006/main" count="7463" uniqueCount="2370">
  <si>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</si>
  <si>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</si>
  <si>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</si>
  <si>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</si>
  <si>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</si>
  <si>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</si>
  <si>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</si>
  <si>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</si>
  <si>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</si>
  <si>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</si>
  <si>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</si>
  <si>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</si>
  <si>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</si>
  <si>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</si>
  <si>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</si>
  <si>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</si>
  <si>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</si>
  <si>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MATERNIDAD NUESTRA SEÑORA DE LA ALTAGRACIA</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</si>
  <si>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</si>
  <si>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</si>
  <si>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</si>
  <si>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</si>
  <si>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</si>
  <si>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</si>
  <si>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</si>
  <si>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</si>
  <si>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</si>
  <si>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</si>
  <si>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</si>
  <si>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</si>
  <si>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</si>
  <si>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</si>
  <si>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</si>
  <si>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</si>
  <si>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</si>
  <si>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</si>
  <si>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</si>
  <si>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</si>
  <si>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</si>
  <si>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</si>
  <si>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</si>
  <si>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</si>
  <si>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</si>
  <si>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</si>
  <si>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</si>
  <si>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</si>
  <si>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</si>
  <si>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</si>
  <si>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</si>
  <si>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</si>
  <si>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</si>
  <si>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</si>
  <si>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</si>
  <si>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</si>
  <si>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</si>
  <si>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</si>
  <si>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</si>
  <si>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</si>
  <si>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</si>
  <si>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</si>
  <si>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</si>
  <si>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</si>
  <si>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</si>
  <si>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</si>
  <si>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</si>
  <si>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</si>
  <si>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</si>
  <si>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</si>
  <si>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</si>
  <si>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</si>
  <si>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Metropolitano, Ozama</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</si>
  <si>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</si>
  <si>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</si>
  <si>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</si>
  <si>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</si>
  <si>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</si>
  <si>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</si>
  <si>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</si>
  <si>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</si>
  <si>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</si>
  <si>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</si>
  <si>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</si>
  <si>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</si>
  <si>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</si>
  <si>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</si>
  <si>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</si>
  <si>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</si>
  <si>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</si>
  <si>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</si>
  <si>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</si>
  <si>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</si>
  <si>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</si>
  <si>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</si>
  <si>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</si>
  <si>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</si>
  <si>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</si>
  <si>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</si>
  <si>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</si>
  <si>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</si>
  <si>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</si>
  <si>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Listado de participación</t>
  </si>
  <si>
    <t>Minuta</t>
  </si>
  <si>
    <t>Fotos</t>
  </si>
  <si>
    <t>Responsable directo 
Farmacia.</t>
  </si>
  <si>
    <t>Medicamentos e Insumos</t>
  </si>
  <si>
    <t>1.1.1.2  Ampliación y mejora de la provisión de servicios de apoyo diagnóstico  y laboratorio</t>
  </si>
  <si>
    <t>1.1.1.2.01</t>
  </si>
  <si>
    <t>Supervisión para verificación de stock de insumos</t>
  </si>
  <si>
    <t>Informe</t>
  </si>
  <si>
    <t>Laboratorio e Imágenes</t>
  </si>
  <si>
    <t>1.1.1.2.02</t>
  </si>
  <si>
    <t>Conformación y/o actualización de  clubes de donantes de sangre en EES</t>
  </si>
  <si>
    <t>Acta de conformación</t>
  </si>
  <si>
    <t>Responsable directo 
Banco de sangre</t>
  </si>
  <si>
    <t>1.1.1.2.03</t>
  </si>
  <si>
    <t>Realización la ruta de recolección de las muestras</t>
  </si>
  <si>
    <t>Hoja de ruta y formulario de envío muestras</t>
  </si>
  <si>
    <t>Responsable directo 
laboratorio</t>
  </si>
  <si>
    <t>1.1.1.2.04</t>
  </si>
  <si>
    <t>Digitalización de las pruebas y resultados</t>
  </si>
  <si>
    <t>Reporte</t>
  </si>
  <si>
    <t>1.1.1.2.05</t>
  </si>
  <si>
    <t>Cumplimiento acuerdo establecido/ reunión de seguimiento al plan</t>
  </si>
  <si>
    <t>Plan</t>
  </si>
  <si>
    <t>1.1.1.2.06</t>
  </si>
  <si>
    <t>Implementación de ampliación cartera de servicios de acuerdo a complejidad</t>
  </si>
  <si>
    <t>Infolab</t>
  </si>
  <si>
    <t>Responsable directo 
Sub-Dirección.</t>
  </si>
  <si>
    <t>1.1.1.2.07</t>
  </si>
  <si>
    <t>Mantenimiento a los equipos  y calibración</t>
  </si>
  <si>
    <t>Responsable directo 
Electromedicina.</t>
  </si>
  <si>
    <t>1.1.1.2.08</t>
  </si>
  <si>
    <t>Reunion con DPS para cordinar entrega insumos/ Participación evaluación externa calidad</t>
  </si>
  <si>
    <t>Reporte de calidad</t>
  </si>
  <si>
    <t>1.1.1.2.09</t>
  </si>
  <si>
    <t>Envío mensual del Infolab</t>
  </si>
  <si>
    <t>Captura de correo enviado a DLI</t>
  </si>
  <si>
    <t>Responsable directo 
Laboratorio.</t>
  </si>
  <si>
    <t>1.1.1.2.10</t>
  </si>
  <si>
    <t>Conformacion y/o actualizacion de de comité de medicina transfucional en EES</t>
  </si>
  <si>
    <t>Responsables directo 
Banco de sangre / Calidad</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</si>
  <si>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</si>
  <si>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</si>
  <si>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</si>
  <si>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</si>
  <si>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</si>
  <si>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</si>
  <si>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</si>
  <si>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</si>
  <si>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</si>
  <si>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</si>
  <si>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Formulario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</si>
  <si>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</si>
  <si>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</si>
  <si>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</si>
  <si>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</si>
  <si>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</si>
  <si>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</si>
  <si>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</si>
  <si>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</si>
  <si>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</si>
  <si>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</si>
  <si>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</si>
  <si>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</si>
  <si>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</si>
  <si>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</si>
  <si>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</si>
  <si>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 xml:space="preserve">1.1.2.2 Programa de Fortalecimiento del  Nivel Especializado </t>
  </si>
  <si>
    <t>1.1.2.2.01</t>
  </si>
  <si>
    <t>Análisis del comportamiento de las objeciones médicas y administrativas</t>
  </si>
  <si>
    <t>Responsable directo
Auditoria Médica</t>
  </si>
  <si>
    <t>Subdirección</t>
  </si>
  <si>
    <t>1.1.2.2.02</t>
  </si>
  <si>
    <t xml:space="preserve">Elaboración de los planes de mejora para la disminucion de las objeciones médicas, administrativas y el incremento de la facturación </t>
  </si>
  <si>
    <t>1.1.2.2.03</t>
  </si>
  <si>
    <t>Implementación de los planes de mejora para la disminución de las objeciones médicas, administrativas y el incremento de la facturación de los CEAS.</t>
  </si>
  <si>
    <t>1.1.2.2.04</t>
  </si>
  <si>
    <t>Realizar matriz de las ARS contratadas en el centro de salud</t>
  </si>
  <si>
    <t>Matriz de ARS contratadas</t>
  </si>
  <si>
    <t>Responsable directo
Facturación</t>
  </si>
  <si>
    <t>1.1.2.2.05</t>
  </si>
  <si>
    <t>Implementación del proceso de Prefactura en centros priorizados.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</si>
  <si>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</si>
  <si>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</si>
  <si>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</si>
  <si>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</si>
  <si>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Responsable directo
Salud Sexual y Reproductiva</t>
  </si>
  <si>
    <t>Materno-Neonatal</t>
  </si>
  <si>
    <t>1.1.3.1.02</t>
  </si>
  <si>
    <t xml:space="preserve">Elaboracion de los planes de mejora de la metodología de Observación de la Práctica Clínica (OPC) según los resultados del monitoreo de calidad de los servicios en los CEAS priorizados </t>
  </si>
  <si>
    <t>Responsable directo
Calidad de los Servicios</t>
  </si>
  <si>
    <t>1.1.3.1.03</t>
  </si>
  <si>
    <t>Analisis de los indicadores Maternos Neonatales de la Sala Situacional de los CEAS</t>
  </si>
  <si>
    <t>Matriz Sala Situación Materna-Neonatal</t>
  </si>
  <si>
    <t>Responsable directo
Perinato</t>
  </si>
  <si>
    <t>1.1.3.1.04</t>
  </si>
  <si>
    <t>Implementacion de la Estrategia Código Rojo en los CEAS priorizados.</t>
  </si>
  <si>
    <t>Responsable directo
Obstetricia</t>
  </si>
  <si>
    <t>1.1.3.1.05</t>
  </si>
  <si>
    <t>Elaboración y seguimiento al plan de mejora resultado del monitoreo  del apego a protocolo de atencion en consulta prenatal en los CEAS priorizados.</t>
  </si>
  <si>
    <t>Responsable directo
Consulta Externa</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</si>
  <si>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</si>
  <si>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</si>
  <si>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</si>
  <si>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</si>
  <si>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</si>
  <si>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</si>
  <si>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1.2.2 Garantizada la atención integral con calidad y oportunidad, mediante la coordinación clínica y asistencial de los servicios de salud</t>
  </si>
  <si>
    <t>1.2.2.1 Articulación de la Red SNS</t>
  </si>
  <si>
    <t>1.2.2.1.01</t>
  </si>
  <si>
    <t>Registro de las referencias y contrareferencias de la Red.</t>
  </si>
  <si>
    <t>Atención a los Usuarios</t>
  </si>
  <si>
    <t>1.2.2.2  Provisión de servicios de Salud Materno, Infantil y Adolescentes de Calidad</t>
  </si>
  <si>
    <t>1.2.2.2.01</t>
  </si>
  <si>
    <t>Implementación y seguimiento a la Sala Situacional Infanto Adolescente.</t>
  </si>
  <si>
    <t>Autoevaluación/ Módulo de registro/ Plan de Mejora</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</si>
  <si>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
Responsable directo 
Unidad de Adoscentes</t>
  </si>
  <si>
    <t>Pediatría
Neonatología</t>
  </si>
  <si>
    <t>1.2.2.2.02</t>
  </si>
  <si>
    <t>Seguimiento para el fortalecimiento de los Programas Madre Canguro</t>
  </si>
  <si>
    <t>Módulo de registro PDTDA</t>
  </si>
  <si>
    <t xml:space="preserve">
Responsable directo 
Programa mamá canguro</t>
  </si>
  <si>
    <t>1.2.2.2.03</t>
  </si>
  <si>
    <t>Seguimiento para el fortalecimiento de los Programas de Detección Temprana de Deficit Auditivo</t>
  </si>
  <si>
    <t>Aplica para todos los Ceas.</t>
  </si>
  <si>
    <t>1.2.2.2.04</t>
  </si>
  <si>
    <t>Fortalecimiento en la atención a pacientes criticos (emergencia y UCIP)</t>
  </si>
  <si>
    <t>1.2.2.2.05</t>
  </si>
  <si>
    <t>Fortalecimiento en la atención a NNA asistidos por violencia.</t>
  </si>
  <si>
    <t xml:space="preserve">
Responsable directo 
Salud Mental</t>
  </si>
  <si>
    <t>1.2.2.2.06</t>
  </si>
  <si>
    <t>Seguimiento a la cobertura de vacunas del recien nacido y la aplicación en menores de 5 años</t>
  </si>
  <si>
    <t>Matriz de vacuna</t>
  </si>
  <si>
    <t xml:space="preserve">
Responsable directo 
Enfermeria</t>
  </si>
  <si>
    <t>1.2.2.2.07</t>
  </si>
  <si>
    <t xml:space="preserve">Seguimiento al uso y correcto llenado de la Cédula de Salud del niño/niña. </t>
  </si>
  <si>
    <t>1.2.2.2.08</t>
  </si>
  <si>
    <t>Fortalecimiento de las condiciones esenciales para la atención a personas adolescentes</t>
  </si>
  <si>
    <t>Responsable directo
Unidad de Adolescentes</t>
  </si>
  <si>
    <t>1.2.2.2.09</t>
  </si>
  <si>
    <t>Seguimiento a la planificación  a personas adolescentes con énfasis en  Post Evento Obstetrico centrado Métodos de Larga duración.</t>
  </si>
  <si>
    <t>Responsible directo
Unidad de Adolescentes</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</si>
  <si>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</si>
  <si>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</si>
  <si>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</si>
  <si>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</si>
  <si>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</si>
  <si>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</si>
  <si>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Responsable directo
Planificación y Calidad</t>
  </si>
  <si>
    <t>Subdirector Médico</t>
  </si>
  <si>
    <t>1.2.3.1.02</t>
  </si>
  <si>
    <t>Conformación de los comité Hospitalarios</t>
  </si>
  <si>
    <t>Actas de conformación</t>
  </si>
  <si>
    <t>Se actualizan los comités si se inactivan (por mas d eun año sin sesionar) o por cambios de miembros
Responsable directo
Planificación y Calidad</t>
  </si>
  <si>
    <t>1.2.4 Redes de servicios ofertando servicios de promoción de la salud y prevención de la enfermedad, acorde a sus carteras de servicios por nivel de atención</t>
  </si>
  <si>
    <t xml:space="preserve">1.2.4.1 Desarrollo del Programa de Salud Bucal </t>
  </si>
  <si>
    <t>1.2.4.1.01</t>
  </si>
  <si>
    <t>Capacitaciones a RRHH de las areas de odontología de acuerdo a las necesidades.</t>
  </si>
  <si>
    <t>Odontología</t>
  </si>
  <si>
    <t>1.2.4.1.02</t>
  </si>
  <si>
    <t>Desarrollo de plan de acciones para el acondicionamiento de infraestructura, mantenimiento de  equipos y equipamiento de las áreas de odontología  EES</t>
  </si>
  <si>
    <t>1.2.4.1.03</t>
  </si>
  <si>
    <t>Desarrollo del Programa Fomento de la Salud bucal.</t>
  </si>
  <si>
    <t>1.2.4.1.04</t>
  </si>
  <si>
    <t>Desarrollo del Programa Hospitales libre de caries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</si>
  <si>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</si>
  <si>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</si>
  <si>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</si>
  <si>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</si>
  <si>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</si>
  <si>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Responsable directo
Planificación</t>
  </si>
  <si>
    <t>1.2.5.1.02</t>
  </si>
  <si>
    <t>Seguimiento a la elaboración y ejecución de los planes de mejora de la MGPSS en los centros priorizados del SRS</t>
  </si>
  <si>
    <t>1.2.5.1.03</t>
  </si>
  <si>
    <t>Seguimiento a la ejecucion de los  planes de mejora de la MGPSS</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</si>
  <si>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</si>
  <si>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</si>
  <si>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</si>
  <si>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</si>
  <si>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</si>
  <si>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</si>
  <si>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</si>
  <si>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</si>
  <si>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</si>
  <si>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</si>
  <si>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</si>
  <si>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</si>
  <si>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</si>
  <si>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</si>
  <si>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</si>
  <si>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</si>
  <si>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1.3.3.1 Incremento Cobertura de Registro Oportuno de Nacimientos</t>
  </si>
  <si>
    <t>Registro en Linea y a entrega de los Certificados de Nacidos Vivos</t>
  </si>
  <si>
    <t>Responsable directo
Estadística</t>
  </si>
  <si>
    <t>Identificación y derivación oportuna de las pacientes no declaradas o sin cédula a la Delegación (Ficha de Informacion General Prenatal).</t>
  </si>
  <si>
    <t>Responsable directo
Atención al Usuario</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</si>
  <si>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</si>
  <si>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</si>
  <si>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</si>
  <si>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</si>
  <si>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</si>
  <si>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</si>
  <si>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</si>
  <si>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</si>
  <si>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</si>
  <si>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</si>
  <si>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</si>
  <si>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</si>
  <si>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</si>
  <si>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1.3.3.4 Vigilancia de las Infecciones Asociadas a la Atención</t>
  </si>
  <si>
    <t>1.3.3.4.01</t>
  </si>
  <si>
    <t>Identificación y selección del personal que conformará los equipos de IAAS (Infectólogo pediatra, encargado de UCIN, enfermera de vigilancia, epidemiologo).  
(San Vicente de Paul (San Francisco de Macoris), Dr. Luis M. Morillo King (La Vega), Materno Infatil Nuestra Señora de la Altagracia (Higuey), Juan Pablo Pina (San Cristobal).</t>
  </si>
  <si>
    <t xml:space="preserve"> Aplica para todos los  Ceas</t>
  </si>
  <si>
    <t>1.3.3.4.02</t>
  </si>
  <si>
    <t>Talleres de capacitación en control de IAAS para  personal de las UCIN de los 10 hospitales priroiados y el hospital San Vicente de Paul</t>
  </si>
  <si>
    <t>Agenda</t>
  </si>
  <si>
    <t>Responsable directo 
Coordinador de IAAS</t>
  </si>
  <si>
    <t>Epidemiología</t>
  </si>
  <si>
    <t>1.3.3.4.03</t>
  </si>
  <si>
    <t>Cumplimiento del reporte de vigilancia epidmeiológica por los equipos de control de IAAS 
(HMNSA, HMSLM, HMRA, Estrella Ureña)</t>
  </si>
  <si>
    <t>1.3.3.4.04</t>
  </si>
  <si>
    <t>Análisis bacteriológico semestral del agua de sala de parto y neonatologia hospitales con UCIN</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</si>
  <si>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</si>
  <si>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</si>
  <si>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</si>
  <si>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para cumplimiento del Sismap Salud</t>
  </si>
  <si>
    <t xml:space="preserve">Formularios y  sustentos de cada ítem del formulario de autoevaluación del comité.
</t>
  </si>
  <si>
    <t>Responsable directo 
Desarrollo Institucional.</t>
  </si>
  <si>
    <t>Calidad de los Servicios de Salud</t>
  </si>
  <si>
    <t>1.3.4.1.02</t>
  </si>
  <si>
    <t>Ejecución del Plan de Monitoreo Mensual de Expedientes en Adherencia a Protocolos, Guías de Atención y Otras Normativas del MSP</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</si>
  <si>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</si>
  <si>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</si>
  <si>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</si>
  <si>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</si>
  <si>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</si>
  <si>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</si>
  <si>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</si>
  <si>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</si>
  <si>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</si>
  <si>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</si>
  <si>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</si>
  <si>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</si>
  <si>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</si>
  <si>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Responsables directo 
Bioseguridad / IAAS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</si>
  <si>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</si>
  <si>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</si>
  <si>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</si>
  <si>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</si>
  <si>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</si>
  <si>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</si>
  <si>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</si>
  <si>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</si>
  <si>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</si>
  <si>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Responsable directo 
Bioseguridad.</t>
  </si>
  <si>
    <t>Centros Hospitalarios</t>
  </si>
  <si>
    <t>1.3.4.2.06</t>
  </si>
  <si>
    <t>Notificación oportuna de las enfermedades bajo vigilancia epidemiológica</t>
  </si>
  <si>
    <t>Responsable directo 
Epidemiología.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</si>
  <si>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</si>
  <si>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</si>
  <si>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</si>
  <si>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</si>
  <si>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</si>
  <si>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</si>
  <si>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</si>
  <si>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</si>
  <si>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</si>
  <si>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</si>
  <si>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</si>
  <si>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</si>
  <si>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2.1.1.1.02</t>
  </si>
  <si>
    <t>Capacitaciones de Liderazgo y Gestión por las encargadas regionales de enfermería en los EES</t>
  </si>
  <si>
    <t>2.1.1  Incrementada las competencias y resolutividad de los colaboradores, de acuerdo a la complejidad de sus funciones, las necesidades de salud de la población y los compromisos del sector</t>
  </si>
  <si>
    <t>2.1.1.2 Programas de desarrollo de competencias técnicas y habilidades blandas.</t>
  </si>
  <si>
    <t>2.1.1.2.01</t>
  </si>
  <si>
    <t>Ejecución Plan de Capacitación -2025.</t>
  </si>
  <si>
    <t>Plan Capacitación 2025</t>
  </si>
  <si>
    <t>Captura correo enviado a la Oficina regional</t>
  </si>
  <si>
    <t>1- El informe trimestral se realiza en el formulario estandarizado por el INAP. 2-Adicional presentar listados de asistencia y plan de capacitación 2025.</t>
  </si>
  <si>
    <t>Recursos Humanos</t>
  </si>
  <si>
    <t>2.1.1.2.02</t>
  </si>
  <si>
    <t>Detección necesidades capacitación por departamento CEAS -Plan 2026.</t>
  </si>
  <si>
    <t>Formulario estandarizado para DNC.</t>
  </si>
  <si>
    <t>Presentar formulario por departamento, de acuerdo a la estructura organizativa de cada dependencia.</t>
  </si>
  <si>
    <t>2.1.1.2.03</t>
  </si>
  <si>
    <t>Elaboración del Plan de Capacitación CEASS-2026.</t>
  </si>
  <si>
    <t>Plan de Capacitación 2026.</t>
  </si>
  <si>
    <t>Realizar plan de capacitación en formulario estándarizado por el INAP.</t>
  </si>
  <si>
    <t>2.1.1.3 Evaluación del desempeño laboral.</t>
  </si>
  <si>
    <t>2.1.1.3.01</t>
  </si>
  <si>
    <t>Revisión acuerdos de desempeño CEAS y  Primer Nivel de Atención.</t>
  </si>
  <si>
    <t>Minuta de revisión de acuerdos de desempeño por áreas</t>
  </si>
  <si>
    <t>Utilizar guía de revisión remitida por SNS.</t>
  </si>
  <si>
    <t>2.1.1.3.02</t>
  </si>
  <si>
    <t>Evaluación del desempeño laboral 2024.</t>
  </si>
  <si>
    <t>Matriz para reportar resultados de evaluación del desempeño laboral 2024.</t>
  </si>
  <si>
    <t>2.1.1.3.03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</si>
  <si>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</si>
  <si>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</si>
  <si>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</si>
  <si>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 xml:space="preserve">2.2.2.1 Implementados los aspectos  de gestión relacionados con seguridad y salud en el trabajo. </t>
  </si>
  <si>
    <t>2.2.2.1.01</t>
  </si>
  <si>
    <t>Implementación del Sistema de Seguridad y Salud en la Administración Pública (SISTAP).</t>
  </si>
  <si>
    <t>Informes</t>
  </si>
  <si>
    <t>2.2.2.1.02</t>
  </si>
  <si>
    <t xml:space="preserve">Evaluación, seguimiento del personal con licencias recurrentes y los enviados a auditoria médica . </t>
  </si>
  <si>
    <t xml:space="preserve">Informe de evaluación, seguimiento del personal con licencias recurrentes y los enviados a auditoria médica . </t>
  </si>
  <si>
    <t>2.2.2.1.03</t>
  </si>
  <si>
    <t xml:space="preserve">Seguimiento e investigación de accidentes y enfermedades laborales. </t>
  </si>
  <si>
    <t>2.2.2.1.04</t>
  </si>
  <si>
    <t>Gestión de subsidios por enfermedad común.</t>
  </si>
  <si>
    <t xml:space="preserve">
Matriz, reporte del registro  SISALRIL. 
</t>
  </si>
  <si>
    <t>2.3.1  Reducida las disparidades en la disponibilidad de personal de salud en los diferentes niveles de atención</t>
  </si>
  <si>
    <t xml:space="preserve">2.3.1.1 Levantamiento de necesidades de personal para cubrir vacantes actuales y nuevos recursos. </t>
  </si>
  <si>
    <t>2.3.1.1.01</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</si>
  <si>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</si>
  <si>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</si>
  <si>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</si>
  <si>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</si>
  <si>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</si>
  <si>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</si>
  <si>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</si>
  <si>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</si>
  <si>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</si>
  <si>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</si>
  <si>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</si>
  <si>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</si>
  <si>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</si>
  <si>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</si>
  <si>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</si>
  <si>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</si>
  <si>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</si>
  <si>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</si>
  <si>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</si>
  <si>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</si>
  <si>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</si>
  <si>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</si>
  <si>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</si>
  <si>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</si>
  <si>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</si>
  <si>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</si>
  <si>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</si>
  <si>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</si>
  <si>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</si>
  <si>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3.1.1.2 Fortalecimiento de la Fiscalización y de la evaluación del control interno</t>
  </si>
  <si>
    <t>3.1.1.2.01</t>
  </si>
  <si>
    <t>Rendir oportunamente las  cuentas de anticipos financieros  para su  regulación  en el período</t>
  </si>
  <si>
    <t>Aplica para los Ceas de Autogestión.</t>
  </si>
  <si>
    <t>Control y Fiscalización</t>
  </si>
  <si>
    <t>3.1.1.2.02</t>
  </si>
  <si>
    <t>Asegurar el reporte oportuno de facturación eficiente de ingresos por las diferentes fuentes de financiamiento.</t>
  </si>
  <si>
    <t>Responsable directo
Administración</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</si>
  <si>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</si>
  <si>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</si>
  <si>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</si>
  <si>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</si>
  <si>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</si>
  <si>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</si>
  <si>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</si>
  <si>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</si>
  <si>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</si>
  <si>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</si>
  <si>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</si>
  <si>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</si>
  <si>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
Responsible directo
Administración</t>
  </si>
  <si>
    <t>Financiero</t>
  </si>
  <si>
    <t>3.1.1.2.09</t>
  </si>
  <si>
    <t xml:space="preserve">Reporte de ejecución Metas Físicas y Financieras 2025 en el SIGEF </t>
  </si>
  <si>
    <t>Planificación y Desarrollo</t>
  </si>
  <si>
    <t>3.1.1.3 Fortalecimiento del Sistema de Administración de Bienes</t>
  </si>
  <si>
    <t>3.2.1.3.01</t>
  </si>
  <si>
    <t>Actualización de inventarios Sede</t>
  </si>
  <si>
    <t>Registro Digital</t>
  </si>
  <si>
    <t>Responsable directo
Bienes Patrimoniales</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</si>
  <si>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</si>
  <si>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</si>
  <si>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</si>
  <si>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</si>
  <si>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</si>
  <si>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Responsable directo
Compras</t>
  </si>
  <si>
    <t>3.2.1.1.02</t>
  </si>
  <si>
    <t xml:space="preserve">Seguimiento al comportamiento del SISCOMPRA </t>
  </si>
  <si>
    <t>3.2.1.1.03</t>
  </si>
  <si>
    <t>Consolidación y validación de la plantilla SNCC F053 para el Plan Anual de Compras y Contrataciones</t>
  </si>
  <si>
    <t>Matriz de consolidación PACC</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</si>
  <si>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</si>
  <si>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</si>
  <si>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</si>
  <si>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3.3.1.1.02</t>
  </si>
  <si>
    <t>Cumplimiento de la identidad institucional EES. (para el Programa Desempeño SNS).</t>
  </si>
  <si>
    <t>Responsable directo Relaciones Publicas</t>
  </si>
  <si>
    <t>3.3.1.2 Despliegue Plan Interconexión Red Pública de Servicios de Salud (Educación en Salud)</t>
  </si>
  <si>
    <t>3.3.1.2.01</t>
  </si>
  <si>
    <t xml:space="preserve">Implementación Plan Interconexión Red Pública de Servicios de Salud (Educación en Salud)
</t>
  </si>
  <si>
    <t>Comunicaciones</t>
  </si>
  <si>
    <t>3.3.1.3 Despliegue Plan de Gestión Ambiental / Responsabilidad Social Institucional</t>
  </si>
  <si>
    <t>3.3.1.4.01</t>
  </si>
  <si>
    <t>Campaña de promoción del consumo de energía y eficiencia energética (interna / externa).</t>
  </si>
  <si>
    <t>Publicaciones en medios sociales/correo interno</t>
  </si>
  <si>
    <t>3.3.1.4.02</t>
  </si>
  <si>
    <t>Campaña para promuever reducción y  uso eficiente del agua (interna / externa).</t>
  </si>
  <si>
    <t>3.3.1.4.03</t>
  </si>
  <si>
    <t>Taller coordinado con la DCOM-SNS: Sensibilización en la Gestión de residuos peligrosos (para Hospitales / SRS).</t>
  </si>
  <si>
    <t>3.3.1.4.04</t>
  </si>
  <si>
    <t>Jornada ambiental (reforestación / limpieza de costas/otras) coordinada con instituciones públicas, privada y ONGs.</t>
  </si>
  <si>
    <t>Publicaciones en medios sociales/fotos</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</si>
  <si>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</si>
  <si>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</si>
  <si>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</si>
  <si>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</si>
  <si>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</si>
  <si>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</si>
  <si>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</si>
  <si>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</si>
  <si>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</si>
  <si>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</si>
  <si>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</si>
  <si>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</si>
  <si>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</si>
  <si>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</si>
  <si>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</si>
  <si>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</si>
  <si>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</si>
  <si>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</si>
  <si>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</si>
  <si>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</si>
  <si>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</si>
  <si>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</si>
  <si>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</si>
  <si>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</si>
  <si>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</si>
  <si>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</si>
  <si>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</si>
  <si>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</si>
  <si>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</si>
  <si>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</si>
  <si>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</si>
  <si>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</si>
  <si>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</si>
  <si>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</si>
  <si>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</si>
  <si>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</si>
  <si>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</si>
  <si>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</si>
  <si>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</si>
  <si>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</si>
  <si>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</si>
  <si>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</si>
  <si>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</si>
  <si>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</si>
  <si>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</si>
  <si>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</si>
  <si>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</si>
  <si>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</si>
  <si>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</si>
  <si>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</si>
  <si>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Mails seguimiento(DDI sede Central, MAP), Informe de estatus Resoluciones aprobadas (A partir del 2do. Trimestre)</t>
  </si>
  <si>
    <t>Resolución de estructura</t>
  </si>
  <si>
    <t>3.7.1.3 Identificación de buenas prácticas en función del Programa de Innovación para los EES</t>
  </si>
  <si>
    <t>3.7.1.3.01</t>
  </si>
  <si>
    <t>Identificación de buenas prácticas en función del Programa de Innovación para los EESS.</t>
  </si>
  <si>
    <t>Formulario de solicitud alimentación del portal con practica de mejora o solicitud para implementación de  mejora y/o Mail respuesta de carga al Portal Web e Informe de seguimiento de la practica en desarrollo o implementada (ùltimo trimestre)</t>
  </si>
  <si>
    <t>Formulario de postulación</t>
  </si>
  <si>
    <t>3.7.1.4 Ampliación del alcance del sistema de monitoreo</t>
  </si>
  <si>
    <t>3.7.1.4.01</t>
  </si>
  <si>
    <t>Autoevaluación POA 2025</t>
  </si>
  <si>
    <t>Matriz MEP</t>
  </si>
  <si>
    <t>3.7.1.4.02</t>
  </si>
  <si>
    <t>Socialización y elaboración de planes de mejora acorde a los hallazgos de los MEP</t>
  </si>
  <si>
    <t>Digitalización y Transformación Tecnológica</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</si>
  <si>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</si>
  <si>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</si>
  <si>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</si>
  <si>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</si>
  <si>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</si>
  <si>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</si>
  <si>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</si>
  <si>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</si>
  <si>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</si>
  <si>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</si>
  <si>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</si>
  <si>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</si>
  <si>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</si>
  <si>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</si>
  <si>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</si>
  <si>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</si>
  <si>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</si>
  <si>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</si>
  <si>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</si>
  <si>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</si>
  <si>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HOSPITAL UNIVERSITARIO MATERNIDAD NUESTRA SEÑORA DE LA ALTAGRACIA</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</si>
  <si>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</si>
  <si>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</si>
  <si>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</si>
  <si>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</si>
  <si>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</si>
  <si>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</si>
  <si>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</si>
  <si>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</si>
  <si>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</si>
  <si>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</si>
  <si>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</si>
  <si>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</si>
  <si>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</si>
  <si>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</si>
  <si>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</si>
  <si>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Libros de Historia Clinica Emergencia</t>
  </si>
  <si>
    <t>UNIDAD</t>
  </si>
  <si>
    <t>2.2.2.2.0.1</t>
  </si>
  <si>
    <t>Libros del registro del 3 piso</t>
  </si>
  <si>
    <t>Libros de UCI general</t>
  </si>
  <si>
    <t>Libros cidigo Rojo</t>
  </si>
  <si>
    <t>Libros obstetrico</t>
  </si>
  <si>
    <t>Libros parto y nacimiento</t>
  </si>
  <si>
    <t>Libros de Nacimientos</t>
  </si>
  <si>
    <t>Libros de UCI</t>
  </si>
  <si>
    <t xml:space="preserve">Libros de difunciones </t>
  </si>
  <si>
    <t>Libros de registro de pediatria</t>
  </si>
  <si>
    <t>Libros Record de 500 pagina</t>
  </si>
  <si>
    <t>Libreta Rayadas</t>
  </si>
  <si>
    <t>Libros de parto Limpio</t>
  </si>
  <si>
    <t>Libros de Laboratorio Clinico</t>
  </si>
  <si>
    <t>Libros de papanicolao</t>
  </si>
  <si>
    <t>Libros de Ultrasonografia</t>
  </si>
  <si>
    <t xml:space="preserve">Hojas de Ultrasonografia </t>
  </si>
  <si>
    <t>RESMA</t>
  </si>
  <si>
    <t>Hojas de sonografria</t>
  </si>
  <si>
    <t>Hojas de paciente recibida por sistema</t>
  </si>
  <si>
    <t>Hojas de Registro diario consulta  Externa</t>
  </si>
  <si>
    <t>Hojas de conducion de Anestecia</t>
  </si>
  <si>
    <t xml:space="preserve">Hojas de evolucion </t>
  </si>
  <si>
    <t>Hojas de reporte de cesarea y parto</t>
  </si>
  <si>
    <t>Hojas partograma</t>
  </si>
  <si>
    <t>Hojas de Lista de Verificacion de Cirujia</t>
  </si>
  <si>
    <t>Hojas de Lista de Verificacion en la Insersion</t>
  </si>
  <si>
    <t>Hojas de recod de Enfermera</t>
  </si>
  <si>
    <t>Hojas de Kardex</t>
  </si>
  <si>
    <t>Hojas de Inter-consulta</t>
  </si>
  <si>
    <t>Hojas de Consulta Pre-Anestesia</t>
  </si>
  <si>
    <t>Hojas de signos viatales #2</t>
  </si>
  <si>
    <t>Hojas de signos viatales #1</t>
  </si>
  <si>
    <t>Hojas de Historia clinica perinatal</t>
  </si>
  <si>
    <t>Hojas de nominal de vacuna</t>
  </si>
  <si>
    <t>Hojas consolidado de vacuna</t>
  </si>
  <si>
    <t>Hojas historia de adolescente</t>
  </si>
  <si>
    <t>Hojas de Problema</t>
  </si>
  <si>
    <t>Hojas de ingreso y egreso</t>
  </si>
  <si>
    <t xml:space="preserve">Hojas de Pacientes de Emergencia por otros Medios </t>
  </si>
  <si>
    <t>Hojas informe diario de sala</t>
  </si>
  <si>
    <t>Hojas de segumiento longitudinal</t>
  </si>
  <si>
    <t>Hojas de consentimiento Informado</t>
  </si>
  <si>
    <t>Hojas de Referencia Y Contrareferencia</t>
  </si>
  <si>
    <t>Hojas Protectora</t>
  </si>
  <si>
    <t>Hojas de vigilancia de Epimidelogia</t>
  </si>
  <si>
    <t>Hojas de Sonomamografia</t>
  </si>
  <si>
    <t>Hojas de Adomen</t>
  </si>
  <si>
    <t>Hojas de tiroides</t>
  </si>
  <si>
    <t>Hojas de clasificacion de riesgo</t>
  </si>
  <si>
    <t>Hojas de rotacion de Enfermeria</t>
  </si>
  <si>
    <t>Hojas de Control de Oxigeno</t>
  </si>
  <si>
    <t>Hojas de registro de VIH</t>
  </si>
  <si>
    <t>Hojas de Historia clinica de Emergencia</t>
  </si>
  <si>
    <t>Hojas de referimiento de sonografia</t>
  </si>
  <si>
    <t>Hojas de Temperatura</t>
  </si>
  <si>
    <t>Formulario de Recetario</t>
  </si>
  <si>
    <t>BLOCK</t>
  </si>
  <si>
    <t>Formulario de orden medica</t>
  </si>
  <si>
    <t>Formulario de requision materiales Gastable de farmacia</t>
  </si>
  <si>
    <t>Formulario de  Control de mantenimiento</t>
  </si>
  <si>
    <t xml:space="preserve">Formulario de Verificacion de Cirujia </t>
  </si>
  <si>
    <t>Formulario de Cita de Primera Vez</t>
  </si>
  <si>
    <t>Formulario de Micro-Bilogia</t>
  </si>
  <si>
    <t>Formulario materiales Gastable</t>
  </si>
  <si>
    <t>Formulario de Auditoria Medica</t>
  </si>
  <si>
    <t>Formulario Nacido dado de Alta</t>
  </si>
  <si>
    <t>Formulario de Comprobante salida Almacen</t>
  </si>
  <si>
    <t>Formulario de consentimiento informado de VIH</t>
  </si>
  <si>
    <t>Fumulario de Reactivo de Insumo ( Sugemi)</t>
  </si>
  <si>
    <t>Formulario de constancia nacimiento tardia</t>
  </si>
  <si>
    <t>Formulario de caja Chica</t>
  </si>
  <si>
    <t>Tarjetas de Cita de Rosada</t>
  </si>
  <si>
    <t xml:space="preserve">Tarjetas de Anatomia Y Patologia </t>
  </si>
  <si>
    <t>Tarjeta de perinatal Base</t>
  </si>
  <si>
    <t>Tarjeta de perinatologia</t>
  </si>
  <si>
    <t>Papel Original Bond 20 8 1/2 X 11</t>
  </si>
  <si>
    <t>2.3.9.2.0.1</t>
  </si>
  <si>
    <t>Papel original Bod 20 8 1/2 X 13</t>
  </si>
  <si>
    <t>Papel Satinado 11 X 17</t>
  </si>
  <si>
    <t>Papel satinado 8 1/2 X 11</t>
  </si>
  <si>
    <t>Papel maquina sumadora</t>
  </si>
  <si>
    <t>Papel Timbrado</t>
  </si>
  <si>
    <t>Papel Carbon</t>
  </si>
  <si>
    <t xml:space="preserve">post-it 3 X 3 </t>
  </si>
  <si>
    <t>Sobre de manila mediano</t>
  </si>
  <si>
    <t>Sobre de manila Grande</t>
  </si>
  <si>
    <t>Sobre en Blanco</t>
  </si>
  <si>
    <t>Unidades de Folders</t>
  </si>
  <si>
    <t xml:space="preserve">Caja de Label </t>
  </si>
  <si>
    <t>CAJA</t>
  </si>
  <si>
    <t>Mascota ( cuaderno )</t>
  </si>
  <si>
    <t>Saca Punta</t>
  </si>
  <si>
    <t>Saca grapas</t>
  </si>
  <si>
    <t>Click pequeño #1</t>
  </si>
  <si>
    <t xml:space="preserve">Cinta de Empaque </t>
  </si>
  <si>
    <t>Cintas transparente 3/4 Pequeña</t>
  </si>
  <si>
    <t>Clip jumbo</t>
  </si>
  <si>
    <t>Cinta Nakajima</t>
  </si>
  <si>
    <t>Cera para dedos</t>
  </si>
  <si>
    <t>Cinta correctora Nakajima</t>
  </si>
  <si>
    <t>corector liquido</t>
  </si>
  <si>
    <t>Grapadora</t>
  </si>
  <si>
    <t>Gomitas</t>
  </si>
  <si>
    <t>Grapas</t>
  </si>
  <si>
    <t>Gancho marca ACCO</t>
  </si>
  <si>
    <t>Boligrafos de color Azul y negros</t>
  </si>
  <si>
    <t>Marcadores Grueso</t>
  </si>
  <si>
    <t>Marcadores Fino</t>
  </si>
  <si>
    <t>PAQUETE</t>
  </si>
  <si>
    <t>Maskingtape</t>
  </si>
  <si>
    <t>Lapiz Carbon</t>
  </si>
  <si>
    <t xml:space="preserve">Resaltadores de diferente colores </t>
  </si>
  <si>
    <t>Reglas Plastica</t>
  </si>
  <si>
    <t>Tinta para sello</t>
  </si>
  <si>
    <t xml:space="preserve">Acordeon </t>
  </si>
  <si>
    <t>Egas</t>
  </si>
  <si>
    <t>Perforadora</t>
  </si>
  <si>
    <t>Fundas Rojas de 55 Galones con diseño</t>
  </si>
  <si>
    <t>FALDO</t>
  </si>
  <si>
    <t>2.3.9.5.0.1</t>
  </si>
  <si>
    <t>Fundas Rojas de 30 Galones con diseño</t>
  </si>
  <si>
    <t xml:space="preserve">Fundas Negras de 55 Galones </t>
  </si>
  <si>
    <t xml:space="preserve">Fundas Negras de 30 Galones </t>
  </si>
  <si>
    <t>Fundas Transparentes de 55 Galones</t>
  </si>
  <si>
    <t>Fundas Blanca de maguito #51</t>
  </si>
  <si>
    <t xml:space="preserve">Fundas Transparentes Pequeñas de empaque ( 2.5 X 10 ) </t>
  </si>
  <si>
    <t>Fundas  pequeñas 7 X 12</t>
  </si>
  <si>
    <t xml:space="preserve">Fundas 17 X 22 Negras </t>
  </si>
  <si>
    <t>Detergente Green WACH GL ( DE LAVANDERIA )</t>
  </si>
  <si>
    <t>GALON</t>
  </si>
  <si>
    <t>Suavizante Softyn de Tela GREEN SOFT GL (DE LAVANDERIA )</t>
  </si>
  <si>
    <t>2.3.9.1.0.1</t>
  </si>
  <si>
    <t>Cloro Superior Liquido 10% TAMQUE GC  Green cloro ( DE LAVANDERIA )</t>
  </si>
  <si>
    <t>Tamque</t>
  </si>
  <si>
    <t xml:space="preserve">Cloro superior ( DE MAYODORMIA )  </t>
  </si>
  <si>
    <t>Cepillo de pared</t>
  </si>
  <si>
    <t>Suaper de Goma</t>
  </si>
  <si>
    <t>suaper de algodón</t>
  </si>
  <si>
    <t>Saco de Ace, detergente en Polvo</t>
  </si>
  <si>
    <t>SACO</t>
  </si>
  <si>
    <t>Estregador Brillo Verde</t>
  </si>
  <si>
    <t>Escoba Araña</t>
  </si>
  <si>
    <t xml:space="preserve">Escoba con palo Plastica </t>
  </si>
  <si>
    <t>Escobilla de Inodoro</t>
  </si>
  <si>
    <t>Guantes Plomero</t>
  </si>
  <si>
    <t>PARE</t>
  </si>
  <si>
    <t>Guantes domestico</t>
  </si>
  <si>
    <t>Mistolin en diferentes Fragancia ( DE MAYORDOMIA )</t>
  </si>
  <si>
    <t>Recogedor de Basura</t>
  </si>
  <si>
    <t>Cristalizador de Piso</t>
  </si>
  <si>
    <t>Brillo Gordo</t>
  </si>
  <si>
    <t>Descaline</t>
  </si>
  <si>
    <t>Desgrazante</t>
  </si>
  <si>
    <t xml:space="preserve">Cartucho Toner Laserjet  Canon 057H </t>
  </si>
  <si>
    <t>2.3.9.8.0.1</t>
  </si>
  <si>
    <t xml:space="preserve">Cartucho de Tinta HP 667 XL de color Negro </t>
  </si>
  <si>
    <t>Tinta Epson de color Negro</t>
  </si>
  <si>
    <t xml:space="preserve">Tinta Epson de color  Azul </t>
  </si>
  <si>
    <t>Tinta Epson de color Rojo</t>
  </si>
  <si>
    <t>Tinta Epson de color Amarillo</t>
  </si>
  <si>
    <t>Tinta  Epson de color Negro</t>
  </si>
  <si>
    <t>Tints Epson T524 de color Mageta</t>
  </si>
  <si>
    <t>Tinta Epson T524 de color Amarillo</t>
  </si>
  <si>
    <t>Tinta Epson Cian</t>
  </si>
  <si>
    <t xml:space="preserve">Teclado </t>
  </si>
  <si>
    <t>Toner Laserjet 217-A</t>
  </si>
  <si>
    <t>Toner Laserjet 85-A</t>
  </si>
  <si>
    <t>Toner Laserjet 83-A</t>
  </si>
  <si>
    <t>Toner Lasejet 78-A</t>
  </si>
  <si>
    <t xml:space="preserve">Toner Cannon 58X </t>
  </si>
  <si>
    <t>Toner Laserjet 219-A</t>
  </si>
  <si>
    <t xml:space="preserve">Scaner EPSON </t>
  </si>
  <si>
    <t>Switch NETIS</t>
  </si>
  <si>
    <t xml:space="preserve">Mouse </t>
  </si>
  <si>
    <t>Bateria de UPS</t>
  </si>
  <si>
    <t>Bomba sumegible APEC-30-5</t>
  </si>
  <si>
    <t>2.3.9.6.0.1</t>
  </si>
  <si>
    <t>Lampara LED de Panel 2 X 2 empotrabñle 38W</t>
  </si>
  <si>
    <t>Lampara LED de Panel Redonda</t>
  </si>
  <si>
    <t>LED 215T10U28-Motor Electrico TECH 10HP</t>
  </si>
  <si>
    <t>Tamque de GAS</t>
  </si>
  <si>
    <t>Mezcladora de Lavamano</t>
  </si>
  <si>
    <t>Cara de Motor Electrico Acero</t>
  </si>
  <si>
    <t>Canaleta PVC 1"con adhesivo blanca</t>
  </si>
  <si>
    <t>Pintura Tropical PLus color Vainilla 86 Acrilica</t>
  </si>
  <si>
    <t>CUBETA</t>
  </si>
  <si>
    <t>Pila Mediana</t>
  </si>
  <si>
    <t>Acido Acetilsalicilico 81mg (aspirina)</t>
  </si>
  <si>
    <t>Tab</t>
  </si>
  <si>
    <t>2.3.4.1.0.1</t>
  </si>
  <si>
    <t>Paracetamol (Acetaminofen gotas pediatricas)</t>
  </si>
  <si>
    <t>fco</t>
  </si>
  <si>
    <t>Paracetamol (Acetaminofén) 500mg</t>
  </si>
  <si>
    <t>Ácido Ascórbico 500mg</t>
  </si>
  <si>
    <t>Amp</t>
  </si>
  <si>
    <t>Agua Destilada para inyectable 10ml</t>
  </si>
  <si>
    <t>Adrenalina 1mg</t>
  </si>
  <si>
    <t>Ampicilina 1gr.</t>
  </si>
  <si>
    <t>Fco</t>
  </si>
  <si>
    <t>Amiodarona 150mg</t>
  </si>
  <si>
    <t xml:space="preserve">Amiodarona 200mg </t>
  </si>
  <si>
    <t>tab</t>
  </si>
  <si>
    <t xml:space="preserve">Amlodipina 5mg </t>
  </si>
  <si>
    <t>Amlodipina 10mg</t>
  </si>
  <si>
    <t xml:space="preserve">Amikacina 500mg </t>
  </si>
  <si>
    <t>amp</t>
  </si>
  <si>
    <t>Ambroxol 0.015mg</t>
  </si>
  <si>
    <t>Amoxicilina+Acido Clavulanico 625mg</t>
  </si>
  <si>
    <t>cap</t>
  </si>
  <si>
    <t>Acido Tranexámico (Amchafibrina) 500mg</t>
  </si>
  <si>
    <t>Atracurio besilato 2.5mg/10ml amp</t>
  </si>
  <si>
    <t>Atropina 1mg/ml</t>
  </si>
  <si>
    <t xml:space="preserve">Azitromicina 500mg </t>
  </si>
  <si>
    <t>Bicarbonato de Sodio 8.4%</t>
  </si>
  <si>
    <t>Bupivacaina simple</t>
  </si>
  <si>
    <t xml:space="preserve">Bupivacaina Pesada 0.5% 4ml </t>
  </si>
  <si>
    <t>Budesonida 0.5/2ml</t>
  </si>
  <si>
    <t>Bisoprolol 2.5mg</t>
  </si>
  <si>
    <t>Bisoprolol 5mg</t>
  </si>
  <si>
    <t>Bromuro de Ipatropio 0.9mg</t>
  </si>
  <si>
    <t>Carnisin jarabe 180ml</t>
  </si>
  <si>
    <t>Calcio carbonato+V. D3</t>
  </si>
  <si>
    <t>Cefepime 1gr</t>
  </si>
  <si>
    <t>Ceftriaxona 1gr</t>
  </si>
  <si>
    <t>Cefalexina 500mg</t>
  </si>
  <si>
    <t>Cefazolina 1gr</t>
  </si>
  <si>
    <t>Cefotaxima 1gr</t>
  </si>
  <si>
    <t>Complejo B</t>
  </si>
  <si>
    <t>Vial</t>
  </si>
  <si>
    <t>Citicolina 500mg</t>
  </si>
  <si>
    <t xml:space="preserve">Clindamicina 600mg/4ml </t>
  </si>
  <si>
    <t>Citrato de cafeína 20mg liquido oral</t>
  </si>
  <si>
    <t>Citrato de cafeína 20mg/3 ml</t>
  </si>
  <si>
    <t xml:space="preserve">Ciprofloxacina 500mg </t>
  </si>
  <si>
    <t xml:space="preserve">Ciprofloxacina 200mg/100ml </t>
  </si>
  <si>
    <t>vial</t>
  </si>
  <si>
    <t>Cloruro Potasico Amp 2meq/ml</t>
  </si>
  <si>
    <t>Clopidogrel 75mg</t>
  </si>
  <si>
    <t>Clonidina 0.100</t>
  </si>
  <si>
    <t>Clonidina 0.200</t>
  </si>
  <si>
    <t>Clotrimazol ovulo</t>
  </si>
  <si>
    <t>ud</t>
  </si>
  <si>
    <t>Dextrosa al 50%</t>
  </si>
  <si>
    <t>Dexametazona 4mg/2ml</t>
  </si>
  <si>
    <t xml:space="preserve">Diazepan 10mg </t>
  </si>
  <si>
    <t>Diclofenac sodico  75mg</t>
  </si>
  <si>
    <t>Difenhidramina 10mg</t>
  </si>
  <si>
    <t>Dimenhidrinato 50ml/1ml Amp</t>
  </si>
  <si>
    <t xml:space="preserve">Dicynone 250mg </t>
  </si>
  <si>
    <t>Dopamina 200mg</t>
  </si>
  <si>
    <t xml:space="preserve">Doxiciclina 100mg </t>
  </si>
  <si>
    <t>Dobutamina 250mg</t>
  </si>
  <si>
    <t>Ergonovina 0.2mg</t>
  </si>
  <si>
    <t xml:space="preserve">Enalapril 20mg </t>
  </si>
  <si>
    <t>Enoxaparina 20mg</t>
  </si>
  <si>
    <t>Eritroproyectina 4,000</t>
  </si>
  <si>
    <t>jer/prec</t>
  </si>
  <si>
    <t>Enterogermina 2000millones</t>
  </si>
  <si>
    <t>Espironolactona 100 mg tab</t>
  </si>
  <si>
    <t>Enoxaparina 40mg</t>
  </si>
  <si>
    <t>Acetilcisteina (Fluimucil) 300mcg</t>
  </si>
  <si>
    <t xml:space="preserve">Fenitoina Sodica 250mg </t>
  </si>
  <si>
    <t>Fitomenadiona 10mg (vit. K)</t>
  </si>
  <si>
    <t>Furosemida 20mg/2ml</t>
  </si>
  <si>
    <t>Fentanil 0.5mg/10ml amp</t>
  </si>
  <si>
    <t>Fentanil 0.1mg/2ml amp</t>
  </si>
  <si>
    <t>Furosemida 40mg</t>
  </si>
  <si>
    <t>Fluconazol 200mg</t>
  </si>
  <si>
    <t>Fosfomicina 1gr</t>
  </si>
  <si>
    <t>Gentamicina  160mg</t>
  </si>
  <si>
    <t>Glutapack</t>
  </si>
  <si>
    <t>sobre</t>
  </si>
  <si>
    <t>Gluconato de calcio 10%</t>
  </si>
  <si>
    <t xml:space="preserve">Haloperidol 5mg </t>
  </si>
  <si>
    <t>Heparina Sodica 500mg</t>
  </si>
  <si>
    <t>Hidralacina 20mg</t>
  </si>
  <si>
    <t>Hierro sacarosa 100mg/5ml</t>
  </si>
  <si>
    <t xml:space="preserve">Hidroxietil Almidon 500mg </t>
  </si>
  <si>
    <t>litro</t>
  </si>
  <si>
    <t>Hidrocortizona 100mg</t>
  </si>
  <si>
    <t>Irbersartan 300mg comprimido tab</t>
  </si>
  <si>
    <t>TAB</t>
  </si>
  <si>
    <t>Irbersartan 150+ hidroclorotiazida 12.5mg tab</t>
  </si>
  <si>
    <t xml:space="preserve">Ibuprofen 600mg </t>
  </si>
  <si>
    <t>Imipenem+cilastatina 500mg</t>
  </si>
  <si>
    <t>iny</t>
  </si>
  <si>
    <t>Inmunoglobulina Anti D</t>
  </si>
  <si>
    <t>Iny</t>
  </si>
  <si>
    <t>Iopamidol 370mg</t>
  </si>
  <si>
    <t>Inmunoglobulina tetanica</t>
  </si>
  <si>
    <t>Insulina 70/30</t>
  </si>
  <si>
    <t xml:space="preserve">Ketamina 50mg/ml </t>
  </si>
  <si>
    <t>Ketorolaco 30mg</t>
  </si>
  <si>
    <t>Ketorolaco 60mg</t>
  </si>
  <si>
    <t>Lactulosa jarabe</t>
  </si>
  <si>
    <t xml:space="preserve">Levetiracetam 500mg (Keppra) </t>
  </si>
  <si>
    <t>Levofloxacina 500mg tab</t>
  </si>
  <si>
    <t xml:space="preserve">Levotiroxina 50mg </t>
  </si>
  <si>
    <t>Leche Milex m1 400gr</t>
  </si>
  <si>
    <t>Lata</t>
  </si>
  <si>
    <t>Lidocaina  S/E 2% 50ml</t>
  </si>
  <si>
    <t>Lidocaina C/e 2% 50ml</t>
  </si>
  <si>
    <t xml:space="preserve">Lisinopril 10mg </t>
  </si>
  <si>
    <t>Lonactene amp</t>
  </si>
  <si>
    <t>Medroxiprogesterona 10mg tab</t>
  </si>
  <si>
    <t>Megestrol jarabe</t>
  </si>
  <si>
    <t>Meropemen 1gr</t>
  </si>
  <si>
    <t>Metoclopramida 10mg</t>
  </si>
  <si>
    <t>Metildopa 500mg</t>
  </si>
  <si>
    <t xml:space="preserve">Metamizol ( Dipirona 2gr) </t>
  </si>
  <si>
    <t>Metformina 850mg</t>
  </si>
  <si>
    <t>Metilprednisolona 40mg</t>
  </si>
  <si>
    <t xml:space="preserve">Metronidazol + nistatina ovulos </t>
  </si>
  <si>
    <t>ovulos</t>
  </si>
  <si>
    <t>Metronidazol 500mg tab</t>
  </si>
  <si>
    <t>Metronidazol 500mg Infusión</t>
  </si>
  <si>
    <t>Midazolam 3ml/15mg</t>
  </si>
  <si>
    <t>Milrinona 1gr</t>
  </si>
  <si>
    <t>Misoprostol 200mcg (Citotec)</t>
  </si>
  <si>
    <t>Nalbufina 10mg/1ml</t>
  </si>
  <si>
    <t xml:space="preserve">Neostigmina 0.5mg </t>
  </si>
  <si>
    <t>Nifedipina Retard 30mg</t>
  </si>
  <si>
    <t>Nifedipina Retard 60mg</t>
  </si>
  <si>
    <t>Nifedipina 20mg</t>
  </si>
  <si>
    <t>Nifedipina 10mg</t>
  </si>
  <si>
    <t>Nistatina suspension</t>
  </si>
  <si>
    <t>jarabe</t>
  </si>
  <si>
    <t>Omeprazol 40mg</t>
  </si>
  <si>
    <t>Omeprazol 20mg</t>
  </si>
  <si>
    <t>Oxitocina 10ui</t>
  </si>
  <si>
    <t>Propanolol 10mg</t>
  </si>
  <si>
    <t>Paracetamol 100mg supositorio</t>
  </si>
  <si>
    <t>Paracetamol 100MG Infusion</t>
  </si>
  <si>
    <t>Propofol 100mg/50ml</t>
  </si>
  <si>
    <t>Piperacilina+Tazobactam 4.5g</t>
  </si>
  <si>
    <t>Propanolol 40mg</t>
  </si>
  <si>
    <t>Penicilina G. benzatinica 2,400.000</t>
  </si>
  <si>
    <t xml:space="preserve">Quetiapina 25mg </t>
  </si>
  <si>
    <t xml:space="preserve">Ramipril 5mg </t>
  </si>
  <si>
    <t xml:space="preserve">Rosuvastatina 40mg </t>
  </si>
  <si>
    <t>Sargenor Forte</t>
  </si>
  <si>
    <t>Salbutamol sol. Para nebulizar</t>
  </si>
  <si>
    <t xml:space="preserve">Sertal Simple </t>
  </si>
  <si>
    <t>Survanta (Sulfactante)</t>
  </si>
  <si>
    <t>Sol. Cloruro de Sodio 1000ml</t>
  </si>
  <si>
    <t>Litro</t>
  </si>
  <si>
    <t>Sol. Lactato en Ringer 1000ml</t>
  </si>
  <si>
    <t>Sol.Cloruro de sodio 500ml</t>
  </si>
  <si>
    <t>Sol. Cloruro de Sodio 100ml</t>
  </si>
  <si>
    <t>Sol. Dextrosa al 5%+0.33 500ml</t>
  </si>
  <si>
    <t>FCO</t>
  </si>
  <si>
    <t>Sol. Cloruro de sodio 45% 1000ml</t>
  </si>
  <si>
    <t>Sol. Dextrosa al 10% 500ml</t>
  </si>
  <si>
    <t>Sol. Dextrosa al 5% 1000ml</t>
  </si>
  <si>
    <t>Sol. Dextrosa al 5% 500ml</t>
  </si>
  <si>
    <t>Sulfato de magnesio 1 gr/10ml</t>
  </si>
  <si>
    <t>Sulfato de Efedrina 60mg</t>
  </si>
  <si>
    <t>Sucramol sobre</t>
  </si>
  <si>
    <t>Sobre</t>
  </si>
  <si>
    <t>Sidenalfil 50mg</t>
  </si>
  <si>
    <t>Sevofluorano 250ml</t>
  </si>
  <si>
    <t>Succinil Colina 500ml</t>
  </si>
  <si>
    <t>Sulfato ferroso 25mg (hierro elemental) 5ml gotas</t>
  </si>
  <si>
    <t>Sulfato ferroso 300mg</t>
  </si>
  <si>
    <t>Tramadol 100mg</t>
  </si>
  <si>
    <t>Tobramicina oftálmica</t>
  </si>
  <si>
    <t>Ud</t>
  </si>
  <si>
    <t>Vancomicina 1gr</t>
  </si>
  <si>
    <t>Vitaminas A+D perlas</t>
  </si>
  <si>
    <t xml:space="preserve">Zavicefta 2g/0.5g </t>
  </si>
  <si>
    <t>Agua Oxigenada 3%</t>
  </si>
  <si>
    <t>Gl</t>
  </si>
  <si>
    <t>Algodón Rollo</t>
  </si>
  <si>
    <t>Algodón planchado</t>
  </si>
  <si>
    <t xml:space="preserve">Acido Acetico al 5% </t>
  </si>
  <si>
    <t>Agua Destilada</t>
  </si>
  <si>
    <t>gl</t>
  </si>
  <si>
    <t>Alcohol Isopropílico 70%</t>
  </si>
  <si>
    <t>Acido Tricloroacetico 10ml Fco</t>
  </si>
  <si>
    <t>Aguja Hipodérmica no.18*1 1/2</t>
  </si>
  <si>
    <t>Agujas peridural no. 16</t>
  </si>
  <si>
    <t>Aguja Raquidea no.23</t>
  </si>
  <si>
    <t>Bajante continuo baxter</t>
  </si>
  <si>
    <t>Bajante reloj</t>
  </si>
  <si>
    <t>Bajante de sangre</t>
  </si>
  <si>
    <t>Bajante de solución</t>
  </si>
  <si>
    <t>Bata Estéril Quirúrgica</t>
  </si>
  <si>
    <t>Bata desechable de paciente</t>
  </si>
  <si>
    <t>Bajante de sangre baxter</t>
  </si>
  <si>
    <t>Bajante baxter continuo</t>
  </si>
  <si>
    <t>Bajante buretrol baxter</t>
  </si>
  <si>
    <t>Brazaletes Pediátrico Azules</t>
  </si>
  <si>
    <t>Brazaletes Pediátrico Rosado</t>
  </si>
  <si>
    <t>Bisturí No.11</t>
  </si>
  <si>
    <t>Bisturi no. 15</t>
  </si>
  <si>
    <t>Bolsa p/esterilizar 5 1/4 *10</t>
  </si>
  <si>
    <t>Brazalete de identificacion de adulto Naranja</t>
  </si>
  <si>
    <t>Brazalete de identificacion adulto blanco</t>
  </si>
  <si>
    <t>Brazalete de identificacion de adulto rojo</t>
  </si>
  <si>
    <t>Brazalete de identificacion de adulto amarillo</t>
  </si>
  <si>
    <t>Brazalete de identificacion de adulto azul</t>
  </si>
  <si>
    <t>Brazalete de identificacion de adulto verde</t>
  </si>
  <si>
    <t>Bisturí No.21</t>
  </si>
  <si>
    <t>Bolsa para esterilizar 5.5*10</t>
  </si>
  <si>
    <t>Canula Ram N4902</t>
  </si>
  <si>
    <t>Calibradores para gases arteriales</t>
  </si>
  <si>
    <t>Cartuchos para gases arteriales</t>
  </si>
  <si>
    <t>Cal Sodada</t>
  </si>
  <si>
    <t>fda</t>
  </si>
  <si>
    <t>2.3.9.3.0.1</t>
  </si>
  <si>
    <t>Cánula de mayo no.100</t>
  </si>
  <si>
    <t>Canula de Oxigeno pediatrica</t>
  </si>
  <si>
    <t>Canula de Oxigeno Neonatal</t>
  </si>
  <si>
    <t>Cánula de Oxigeno adulto</t>
  </si>
  <si>
    <t xml:space="preserve">Cateter doble j </t>
  </si>
  <si>
    <t>Cateter no. 18</t>
  </si>
  <si>
    <t>Cánula de Yankauer</t>
  </si>
  <si>
    <t>Cateter doble lumen 7fr</t>
  </si>
  <si>
    <t>Cateter umbilical no. 5fr</t>
  </si>
  <si>
    <t>Cateter triple lumen 7fr</t>
  </si>
  <si>
    <t>Cateter umbilical no. 8 fr</t>
  </si>
  <si>
    <t xml:space="preserve">Cateter doble lumen 4fr </t>
  </si>
  <si>
    <t xml:space="preserve">Canula de novak </t>
  </si>
  <si>
    <t>Catéter no.20</t>
  </si>
  <si>
    <t>Catéter no. 22</t>
  </si>
  <si>
    <t>Catéter no.24</t>
  </si>
  <si>
    <t>Cateter peridural no.18</t>
  </si>
  <si>
    <t>Cateter peridural no.16</t>
  </si>
  <si>
    <t>Cepillo de cirugia</t>
  </si>
  <si>
    <t>Circuito de ventilador  adulto</t>
  </si>
  <si>
    <t>Circuito de anestesia adulto</t>
  </si>
  <si>
    <t xml:space="preserve">Circuito de ventilador neonatal </t>
  </si>
  <si>
    <t>Clamp Umbilical</t>
  </si>
  <si>
    <t>Colector de orina adulto</t>
  </si>
  <si>
    <t>Colector de orina pediátrico</t>
  </si>
  <si>
    <t>Cytobrus plus</t>
  </si>
  <si>
    <t>Conectores baxter</t>
  </si>
  <si>
    <t>Cinta de Autoclave</t>
  </si>
  <si>
    <t>Depresores de lengua (Baja Lengua)</t>
  </si>
  <si>
    <t>DESINFECTANTE LYSOL SPRAY</t>
  </si>
  <si>
    <t>Disco de electrodo neonatal</t>
  </si>
  <si>
    <t>Disco de Electrodo</t>
  </si>
  <si>
    <t>Dialdehido (Cidex)</t>
  </si>
  <si>
    <t xml:space="preserve">Dren fino </t>
  </si>
  <si>
    <t>UD</t>
  </si>
  <si>
    <t>Espatula de ayre</t>
  </si>
  <si>
    <t>Especulo Vaginal Mediano</t>
  </si>
  <si>
    <t>Eyectores de saliva baja c/100</t>
  </si>
  <si>
    <t xml:space="preserve">Faja Abdominal 4 paneles </t>
  </si>
  <si>
    <t>Estoquinete</t>
  </si>
  <si>
    <t>Gorro de hombre</t>
  </si>
  <si>
    <t>Gasa Rollo</t>
  </si>
  <si>
    <t>rollo</t>
  </si>
  <si>
    <t>Gel Aquasonic</t>
  </si>
  <si>
    <t>galon</t>
  </si>
  <si>
    <t>Glucometro urit- G26</t>
  </si>
  <si>
    <t>Grapadora de sutura esteril de piel</t>
  </si>
  <si>
    <t>Gorro de Enfermera</t>
  </si>
  <si>
    <t>Guantes de examen médium</t>
  </si>
  <si>
    <t>Guantes Quirurgico  7 ½</t>
  </si>
  <si>
    <t>pares</t>
  </si>
  <si>
    <t>Hemovac</t>
  </si>
  <si>
    <t>Hilo crómico 0</t>
  </si>
  <si>
    <t>Hilo Cromico no. 2-0</t>
  </si>
  <si>
    <t>Hilo Cromico no.1</t>
  </si>
  <si>
    <t>Hilo Nylon no.2-0</t>
  </si>
  <si>
    <t>Hilo Nylon no.3-0</t>
  </si>
  <si>
    <t>Hilo Seda no.0</t>
  </si>
  <si>
    <t>Hilo Seda no.1</t>
  </si>
  <si>
    <t xml:space="preserve">Hilo Seda no. 2-0 </t>
  </si>
  <si>
    <t>Hilo Seda no. 3-0</t>
  </si>
  <si>
    <t>Hilo Demecryl 75cm violeta no. 1 36mm 1/2 circulo aguja cilindrica</t>
  </si>
  <si>
    <t>Hilo Prolene no.0</t>
  </si>
  <si>
    <t>Hilo Prolene no.2-0</t>
  </si>
  <si>
    <t>Hilo Vicril No.1</t>
  </si>
  <si>
    <t>Hilo Vicril no.0</t>
  </si>
  <si>
    <t>Hilo Vicril no. 4-0</t>
  </si>
  <si>
    <t xml:space="preserve">ud </t>
  </si>
  <si>
    <t xml:space="preserve">Hilo vicril no. 2-0 </t>
  </si>
  <si>
    <t>Hilo Vicril no. 3-0</t>
  </si>
  <si>
    <t>Humificador de oxigeno</t>
  </si>
  <si>
    <t>Ionomero de vidrio</t>
  </si>
  <si>
    <t>Jabon multiuso de cuaba</t>
  </si>
  <si>
    <t>Jabon de cuaba</t>
  </si>
  <si>
    <t>Jabon antibacterial Familiar</t>
  </si>
  <si>
    <t>Jabón de Clorhexidina</t>
  </si>
  <si>
    <t>Jeringuillas 20cc</t>
  </si>
  <si>
    <t>Jeringuillas 10 cc</t>
  </si>
  <si>
    <t>Jeringuillas 5cc</t>
  </si>
  <si>
    <t>Jeringuillas 3cc</t>
  </si>
  <si>
    <t>Jeringuillas de insulina no.27</t>
  </si>
  <si>
    <t>Jeringuilla de Bulbo</t>
  </si>
  <si>
    <t>Jeringuilla de insulina no. 29*1</t>
  </si>
  <si>
    <t>Kleenell toallas humedas tarros</t>
  </si>
  <si>
    <t>tarro</t>
  </si>
  <si>
    <t>Kit de laparotomia</t>
  </si>
  <si>
    <t>Lapiz de cauterio</t>
  </si>
  <si>
    <t>Lancetas</t>
  </si>
  <si>
    <t>Levin no. 5</t>
  </si>
  <si>
    <t>Levin no.8</t>
  </si>
  <si>
    <t>Levin no. 16</t>
  </si>
  <si>
    <t>Levin no.16</t>
  </si>
  <si>
    <t>Linea de succion (Receptal) Safeliner</t>
  </si>
  <si>
    <t>Llaves de tres vías</t>
  </si>
  <si>
    <t>Lubricante gel</t>
  </si>
  <si>
    <t>Mascarilla de nebulizar adulto</t>
  </si>
  <si>
    <t>Mascarilla de nebulizar pediátrica</t>
  </si>
  <si>
    <t>Mascarilla de oxigeno adulto con reserv.</t>
  </si>
  <si>
    <t xml:space="preserve">Manitas Limpias gel </t>
  </si>
  <si>
    <t>Mascarilla Kn-95</t>
  </si>
  <si>
    <t>Mariposita no.23</t>
  </si>
  <si>
    <t>Mersilene 5mm ud</t>
  </si>
  <si>
    <t>Media antiembolica muslo larga</t>
  </si>
  <si>
    <t>Mascarilla desechable</t>
  </si>
  <si>
    <t>Micropore no. 1 c/12</t>
  </si>
  <si>
    <t>Micropore no.2 c/6</t>
  </si>
  <si>
    <t>Microgotero pediatrico 100ml</t>
  </si>
  <si>
    <t>Micropore no. 3 c/4</t>
  </si>
  <si>
    <t>Movibles desechables</t>
  </si>
  <si>
    <t>Nitrofurazona tarro</t>
  </si>
  <si>
    <t>Oxido de zinc</t>
  </si>
  <si>
    <t>Papel Higienico Familiar</t>
  </si>
  <si>
    <t>Rollo</t>
  </si>
  <si>
    <t>Papel Toalla familiar</t>
  </si>
  <si>
    <t>Pañales desechables adulto</t>
  </si>
  <si>
    <t>Papel Camilla 21"</t>
  </si>
  <si>
    <t>Papel de sonografia sony  Upp-110</t>
  </si>
  <si>
    <t>Papel Electro 80mm*20 cm</t>
  </si>
  <si>
    <t>Papel Kraft 24 pulg</t>
  </si>
  <si>
    <t>Papel crespe 36*36</t>
  </si>
  <si>
    <t xml:space="preserve">Pasta profilaxis </t>
  </si>
  <si>
    <t>Placa 10*12</t>
  </si>
  <si>
    <t>Placa de Electro Cauterio</t>
  </si>
  <si>
    <t>Peritas Nasales</t>
  </si>
  <si>
    <t>Resucitador Adulto (Ambu)</t>
  </si>
  <si>
    <t>Resucitador Neonatal (ambu)</t>
  </si>
  <si>
    <t>Sanekleen galon</t>
  </si>
  <si>
    <t>Sensores temperatura para cunas termicas</t>
  </si>
  <si>
    <t>Sensores de oximetro de pulso</t>
  </si>
  <si>
    <t>Sponja Hemostatica</t>
  </si>
  <si>
    <t>Sujetadores de tubo endotraqueal</t>
  </si>
  <si>
    <t>uds</t>
  </si>
  <si>
    <t>Sulfadiazina tarro</t>
  </si>
  <si>
    <t>Sol. De Monsel frasco 10ml</t>
  </si>
  <si>
    <t xml:space="preserve">fco </t>
  </si>
  <si>
    <t>Sol. De Lugol frasco 4 oz</t>
  </si>
  <si>
    <t>Sonda folley tres vias no. 22</t>
  </si>
  <si>
    <t>Sonda de aspirar O SUCCION No. 8</t>
  </si>
  <si>
    <t>Sonda de succion Aspiracion  Cerrada no. 16</t>
  </si>
  <si>
    <t>Sonda folley no. 20 tres vias</t>
  </si>
  <si>
    <t>Sonda folley no. 18 tres vias</t>
  </si>
  <si>
    <t>Sonda Folley No.16</t>
  </si>
  <si>
    <t>Tirilla para glucometro urit 26</t>
  </si>
  <si>
    <t>Tubo en T p/ nebulizador Hudson</t>
  </si>
  <si>
    <t>Termometro Oral</t>
  </si>
  <si>
    <t>Tubo Endotraqueal 2.5 s/b</t>
  </si>
  <si>
    <t>Tubo Endotraqueal 3.0 s/b</t>
  </si>
  <si>
    <t>Tubo endotraqueal 3.5 s/b</t>
  </si>
  <si>
    <t>Tubo Endotraqueal 6.5</t>
  </si>
  <si>
    <t>Tubo Endotraqueal 6.0</t>
  </si>
  <si>
    <t>Tubo Endotraqueal 7.0</t>
  </si>
  <si>
    <t>Tubo Endotraqueal no. 7.5</t>
  </si>
  <si>
    <t>Vendas elastica 6*5</t>
  </si>
  <si>
    <t>Vinagre PH blanco balanceado</t>
  </si>
  <si>
    <t>Yodopovidona (betadine)</t>
  </si>
  <si>
    <t>Z-O (Esparadrapo)</t>
  </si>
  <si>
    <t>Zapato de cirujano</t>
  </si>
  <si>
    <t>Agar Base</t>
  </si>
  <si>
    <t>2.3.7.2.0.3</t>
  </si>
  <si>
    <t>Acetona Pura</t>
  </si>
  <si>
    <t>Asas Calibradas con mango 0.001</t>
  </si>
  <si>
    <t>ALP</t>
  </si>
  <si>
    <t>Aplicadores de madera</t>
  </si>
  <si>
    <t>Alcohol Etilico Absoluto 99.9%</t>
  </si>
  <si>
    <t xml:space="preserve">Acido Urico </t>
  </si>
  <si>
    <t xml:space="preserve">Acondicionador de sodio </t>
  </si>
  <si>
    <t>Amoxicilina + acido clavulanico disco de sens.</t>
  </si>
  <si>
    <t xml:space="preserve">Albumina bovina 22% </t>
  </si>
  <si>
    <t>Anti A,B</t>
  </si>
  <si>
    <t xml:space="preserve">Agua Destilada Garrafon </t>
  </si>
  <si>
    <t>Galon</t>
  </si>
  <si>
    <t>Anti A</t>
  </si>
  <si>
    <t xml:space="preserve">Anti B </t>
  </si>
  <si>
    <t xml:space="preserve">Anti D </t>
  </si>
  <si>
    <t>ALCOHOL ISOPROPILICO 95% GALON</t>
  </si>
  <si>
    <t>Bact Alert PF Hemocultivo pediatrico</t>
  </si>
  <si>
    <t>Bact Alert Fa Hemocultivo adulto</t>
  </si>
  <si>
    <t>Bilirubina total</t>
  </si>
  <si>
    <t>Bilirubina directa</t>
  </si>
  <si>
    <t>Bio Wright reactivo 1</t>
  </si>
  <si>
    <t>Bio Wright reactivo 2</t>
  </si>
  <si>
    <t>Bio Wright reactivo 3</t>
  </si>
  <si>
    <t>BLOOD AGAR BASE 500G</t>
  </si>
  <si>
    <t>Bolsa de sangre 500cc</t>
  </si>
  <si>
    <t>Cassetes Blancos c/tapa p/500und</t>
  </si>
  <si>
    <t>paq</t>
  </si>
  <si>
    <t>Calcio A Arsenaso</t>
  </si>
  <si>
    <t>Cefoxitin disco de sensibilidad</t>
  </si>
  <si>
    <t>Ceftriaxone disco de sensibilidad</t>
  </si>
  <si>
    <t>Ceftazidime disco de sensibilidad</t>
  </si>
  <si>
    <t>Cefotaxime disco de sensibilidad</t>
  </si>
  <si>
    <t>Ciprofloxacin disco de sensibiliad</t>
  </si>
  <si>
    <t>Cloruro de calcio</t>
  </si>
  <si>
    <t>Colesterol</t>
  </si>
  <si>
    <t>Colesterol HDL</t>
  </si>
  <si>
    <t>CONTROL NORMAL</t>
  </si>
  <si>
    <t>CONTROL PATOLOGICO</t>
  </si>
  <si>
    <t>COLESTEROL HDL</t>
  </si>
  <si>
    <t>Color Screen (Sangre oculta)</t>
  </si>
  <si>
    <t>Creatinina</t>
  </si>
  <si>
    <t>Cubre objeto 22*60</t>
  </si>
  <si>
    <t>Cuchillas desechables p/microtomo</t>
  </si>
  <si>
    <t>Curita redonda</t>
  </si>
  <si>
    <t>Cubeta de quimica</t>
  </si>
  <si>
    <t>DILUENTE URIT 2X10 LTS</t>
  </si>
  <si>
    <t xml:space="preserve">Formol Grado reactivo </t>
  </si>
  <si>
    <t>Factor Reumatoide</t>
  </si>
  <si>
    <t>Fosforo</t>
  </si>
  <si>
    <t>GC Agar base</t>
  </si>
  <si>
    <t>Gotero Plastico</t>
  </si>
  <si>
    <t>Gentamicina disco de sensibilidad</t>
  </si>
  <si>
    <t>Glucosa</t>
  </si>
  <si>
    <t>Glucola</t>
  </si>
  <si>
    <t>Hematoxilina harris</t>
  </si>
  <si>
    <t>Hemocultivo pediatrico</t>
  </si>
  <si>
    <t>HBAIC Hemoglobina glicosilada</t>
  </si>
  <si>
    <t>HIV 96 TEST 4TA CCUTELL</t>
  </si>
  <si>
    <t>HEPATITIS B 4TA GENERACION</t>
  </si>
  <si>
    <t>HEPATITIS C 4TA GENERACION</t>
  </si>
  <si>
    <t>Hepatitis C rapido</t>
  </si>
  <si>
    <t>Hepatitis B rapido</t>
  </si>
  <si>
    <t>HTLV 1+2 ELISA 96 TEST</t>
  </si>
  <si>
    <t>HBCAB CORE IGM ELISA 96 T</t>
  </si>
  <si>
    <t>Hisopo Esteril</t>
  </si>
  <si>
    <t>caja</t>
  </si>
  <si>
    <t>Lapiz de cera</t>
  </si>
  <si>
    <t>Lycit Urit</t>
  </si>
  <si>
    <t>Leptopira igg-igm</t>
  </si>
  <si>
    <t>Macconkey Agar</t>
  </si>
  <si>
    <t>Malaria rapida</t>
  </si>
  <si>
    <t>Magnesio</t>
  </si>
  <si>
    <t>Multicalibrador</t>
  </si>
  <si>
    <t>Mueller hinton agar 500g bd</t>
  </si>
  <si>
    <t>Papel Termico</t>
  </si>
  <si>
    <t>Papel Parafilm</t>
  </si>
  <si>
    <t>Parafina</t>
  </si>
  <si>
    <t>Placa VDRL</t>
  </si>
  <si>
    <t>Piperacilina + tazobactam disco de sensibilidad</t>
  </si>
  <si>
    <t>PORTA OBJETO ESMERILADO</t>
  </si>
  <si>
    <t>Probe cleaner</t>
  </si>
  <si>
    <t>Proteina C reactiva</t>
  </si>
  <si>
    <t>Prueba de embarazo rapida</t>
  </si>
  <si>
    <t>Proteina Total</t>
  </si>
  <si>
    <t>Pt Innovin</t>
  </si>
  <si>
    <t>Prueba covid rapido</t>
  </si>
  <si>
    <t>Reactivo LDH</t>
  </si>
  <si>
    <t>Pipeta Pasteur</t>
  </si>
  <si>
    <t>PIPETA SOCOREX/ACURA</t>
  </si>
  <si>
    <t>PTT Actin</t>
  </si>
  <si>
    <t>Sangre de carnero</t>
  </si>
  <si>
    <t>Scharlab Saboraund Chloramphe agar 500g</t>
  </si>
  <si>
    <t>Sedigreen Eritrosedimentacion ESR System</t>
  </si>
  <si>
    <t>Sedi rate Eritro</t>
  </si>
  <si>
    <t>Suplemento GPS</t>
  </si>
  <si>
    <t>Solucion Reticulocitos</t>
  </si>
  <si>
    <t>Tripteina Soya</t>
  </si>
  <si>
    <t>Tranfer 150cc</t>
  </si>
  <si>
    <t xml:space="preserve">TGO </t>
  </si>
  <si>
    <t>TGP</t>
  </si>
  <si>
    <t>Tips amarillo</t>
  </si>
  <si>
    <t>Tirilla de orina</t>
  </si>
  <si>
    <t>Tincion Gram</t>
  </si>
  <si>
    <t>Tubo Propileno</t>
  </si>
  <si>
    <t>Toxoplasmosis IGM</t>
  </si>
  <si>
    <t>Tubo 12*75 de cristal</t>
  </si>
  <si>
    <t>Tubo 13*100</t>
  </si>
  <si>
    <t>Tubo 12*75 c/250</t>
  </si>
  <si>
    <t xml:space="preserve">Trigliceridos </t>
  </si>
  <si>
    <t xml:space="preserve">Urea  </t>
  </si>
  <si>
    <t>Vacutainer morado</t>
  </si>
  <si>
    <t>Vacutainer rojo</t>
  </si>
  <si>
    <t>Vacutainer azul</t>
  </si>
  <si>
    <t>VDRL antigeno carbon</t>
  </si>
  <si>
    <t>Vidas TSH</t>
  </si>
  <si>
    <t>Vidas T3</t>
  </si>
  <si>
    <t>Vidas brahms procalcitonina</t>
  </si>
  <si>
    <t xml:space="preserve">VIDAS PROGESTERONE </t>
  </si>
  <si>
    <t>VIDAS TOTAL 25-OH VITAMINE</t>
  </si>
  <si>
    <t>VIDAS FT4N</t>
  </si>
  <si>
    <t>VIDAS TNHS TROPONINA SENS</t>
  </si>
  <si>
    <t>VDRL sin activador</t>
  </si>
  <si>
    <t xml:space="preserve"> ud</t>
  </si>
  <si>
    <t>Xilol grado reactivo</t>
  </si>
  <si>
    <t>ACEITE JUMBO</t>
  </si>
  <si>
    <t>2.3.1.1.0.1</t>
  </si>
  <si>
    <t>ACEITE VERDE</t>
  </si>
  <si>
    <t>ARROZ</t>
  </si>
  <si>
    <t>ATUN STARKIST</t>
  </si>
  <si>
    <t>AVENA ENTERA</t>
  </si>
  <si>
    <t>AZUCAR CREMA</t>
  </si>
  <si>
    <t>ESPAGUETTIS</t>
  </si>
  <si>
    <t>ESPIRALES</t>
  </si>
  <si>
    <t>CAFÉ</t>
  </si>
  <si>
    <t>CODITOS</t>
  </si>
  <si>
    <t>BACALAO</t>
  </si>
  <si>
    <t>FIDEOS</t>
  </si>
  <si>
    <t>GELATINA</t>
  </si>
  <si>
    <t>GALLETA HATUEY</t>
  </si>
  <si>
    <t>GALLETA CLUB MAX</t>
  </si>
  <si>
    <t xml:space="preserve"> </t>
  </si>
  <si>
    <t>GALLETA DE LECHE</t>
  </si>
  <si>
    <t>GUANDULE VERDE</t>
  </si>
  <si>
    <t>GUANDULE CON C.</t>
  </si>
  <si>
    <t>GARBANZO</t>
  </si>
  <si>
    <t>CHOCOLATE</t>
  </si>
  <si>
    <t>HABICHUELA GIRA</t>
  </si>
  <si>
    <t>HABICHUELA NEGRA</t>
  </si>
  <si>
    <t>LBS</t>
  </si>
  <si>
    <t>HABICHUELA ROJA</t>
  </si>
  <si>
    <t>JUGOS SANTAL</t>
  </si>
  <si>
    <t>JUGOS CONCENTRADO</t>
  </si>
  <si>
    <t>JUGOS SANTAL L.</t>
  </si>
  <si>
    <t>JUGOS MOTTS J.</t>
  </si>
  <si>
    <t>LECHE MIELX EN P.</t>
  </si>
  <si>
    <t>LECHE MILEX L.</t>
  </si>
  <si>
    <t>LECHE DESCREMADA</t>
  </si>
  <si>
    <t>LECHE DE COCO</t>
  </si>
  <si>
    <t>REFRESCO</t>
  </si>
  <si>
    <t>TRIGO</t>
  </si>
  <si>
    <t>MAICENA</t>
  </si>
  <si>
    <t>MAIZ DULCE</t>
  </si>
  <si>
    <t>MANTEQUILLA</t>
  </si>
  <si>
    <t>MAYONESA</t>
  </si>
  <si>
    <t>PASA PEQUENA</t>
  </si>
  <si>
    <t>SALSA DETOMATE</t>
  </si>
  <si>
    <t>SAL MOLIDA</t>
  </si>
  <si>
    <t>SALSA CHINA</t>
  </si>
  <si>
    <t>VINAGRE AMBAR</t>
  </si>
  <si>
    <t>VINAGRE BLANCO</t>
  </si>
  <si>
    <t>APIO</t>
  </si>
  <si>
    <t>AJO</t>
  </si>
  <si>
    <t>AJI CUBANELA</t>
  </si>
  <si>
    <t>AJI MORRON</t>
  </si>
  <si>
    <t>AGUA PLANETA A.</t>
  </si>
  <si>
    <t>AUYAMA</t>
  </si>
  <si>
    <t>BROCOLIS</t>
  </si>
  <si>
    <t>CEBOLLA</t>
  </si>
  <si>
    <t>CILANTRO</t>
  </si>
  <si>
    <t>PAQ.</t>
  </si>
  <si>
    <t>CANELA</t>
  </si>
  <si>
    <t>CANELILLA</t>
  </si>
  <si>
    <t>BATATA</t>
  </si>
  <si>
    <t>GUINEO MADURO</t>
  </si>
  <si>
    <t>HUACAL</t>
  </si>
  <si>
    <t>GUINEO VERDE</t>
  </si>
  <si>
    <t>UND.</t>
  </si>
  <si>
    <t>MANZANILLA</t>
  </si>
  <si>
    <t>NARANJA AGRIA</t>
  </si>
  <si>
    <t>PAPA</t>
  </si>
  <si>
    <t>PLATANO VERDE</t>
  </si>
  <si>
    <t>OREGANO</t>
  </si>
  <si>
    <t>PEPINO</t>
  </si>
  <si>
    <t>JENGIBRE</t>
  </si>
  <si>
    <t>PUERRO</t>
  </si>
  <si>
    <t>chinola</t>
  </si>
  <si>
    <t>LIMON</t>
  </si>
  <si>
    <t>TOMATE BARCELO</t>
  </si>
  <si>
    <t>TOMATE DE E.</t>
  </si>
  <si>
    <t>TAYOTA</t>
  </si>
  <si>
    <t>REPOLLO</t>
  </si>
  <si>
    <t>VERDURA</t>
  </si>
  <si>
    <t>YUCA</t>
  </si>
  <si>
    <t>YAUTIA AMARILLA</t>
  </si>
  <si>
    <t>YAUTIA BLANCA</t>
  </si>
  <si>
    <t>ZANAHORIA</t>
  </si>
  <si>
    <t>SALAMI IND.</t>
  </si>
  <si>
    <t>HUEVOS</t>
  </si>
  <si>
    <t>HIGADO DE POLLO</t>
  </si>
  <si>
    <t>MUSLO DE POLLO</t>
  </si>
  <si>
    <t>CHULETA</t>
  </si>
  <si>
    <t>F. DE PECHUGA P.</t>
  </si>
  <si>
    <t>PECHUGA CON H.</t>
  </si>
  <si>
    <t>MASA DE CERDO</t>
  </si>
  <si>
    <t>FILETE DE CERDO</t>
  </si>
  <si>
    <t>JAMON DE PAVO</t>
  </si>
  <si>
    <t>MOLLEJA</t>
  </si>
  <si>
    <t>LONGANIZA</t>
  </si>
  <si>
    <t>JAMON IND.</t>
  </si>
  <si>
    <t>RES CON HUESO</t>
  </si>
  <si>
    <t>RES SIN HUESO</t>
  </si>
  <si>
    <t>PICO Y PALA</t>
  </si>
  <si>
    <t>SALCHICHAS</t>
  </si>
  <si>
    <t>PATICA DE CERDO</t>
  </si>
  <si>
    <t>QUESO AMARILLO</t>
  </si>
  <si>
    <t>QUESO BLANCO</t>
  </si>
  <si>
    <t>QUESO CREMA</t>
  </si>
  <si>
    <t>PAN</t>
  </si>
  <si>
    <t>GALLETA DE PAN</t>
  </si>
  <si>
    <t>TELERA</t>
  </si>
  <si>
    <t>UVAS</t>
  </si>
  <si>
    <t>MANZANA</t>
  </si>
  <si>
    <t>CARNE MOLIDA</t>
  </si>
  <si>
    <t>CUCHARA PLASTICA</t>
  </si>
  <si>
    <t>2.3.5.5.0.1</t>
  </si>
  <si>
    <t>VASO #7</t>
  </si>
  <si>
    <t>VASO #5</t>
  </si>
  <si>
    <t>VASO #4</t>
  </si>
  <si>
    <t>TAPA  #4</t>
  </si>
  <si>
    <t>VASO #2</t>
  </si>
  <si>
    <t>VASO #10</t>
  </si>
  <si>
    <t>VASO #12</t>
  </si>
  <si>
    <t>TAPA #12</t>
  </si>
  <si>
    <t>PAPEL DE ALUMINIO</t>
  </si>
  <si>
    <t>PLATO  C/D</t>
  </si>
  <si>
    <t>PLATO S/D</t>
  </si>
  <si>
    <t>PLATOS #9</t>
  </si>
  <si>
    <t>PLATO #6</t>
  </si>
  <si>
    <t>PLATO P. SANCOCHO</t>
  </si>
  <si>
    <t>SERVILLETA</t>
  </si>
  <si>
    <t>GAS</t>
  </si>
  <si>
    <t>Total</t>
  </si>
  <si>
    <t>HOSPITAL UNIVERSITARIO MATERNIDAD NUETRA SEÑORA DE LA LATAGRACIA</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</si>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</sst>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0;[Red]#,##0.00"/>
    <numFmt numFmtId="165" formatCode="[$-1C0A]General"/>
    <numFmt numFmtId="166" formatCode="_-* #,##0.00\ _€_-;\-* #,##0.00\ _€_-;_-* &quot;-&quot;??\ _€_-;_-@_-"/>
    <numFmt numFmtId="167" formatCode="&quot; &quot;#,##0.00&quot; &quot;;&quot; (&quot;#,##0.00&quot;)&quot;;&quot; -&quot;#&quot; &quot;;&quot; &quot;@&quot; &quot;"/>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11"/>
      <color rgb="FF000000"/>
      <name val="Calibri"/>
      <family val="2"/>
      <scheme val="minor"/>
    </font>
    <font>
      <sz val="11"/>
      <color rgb="FF000000"/>
      <name val="Calibri"/>
      <family val="2"/>
    </font>
    <font>
      <sz val="8"/>
      <name val="Arial"/>
    </font>
    <font>
      <sz val="10"/>
      <name val="Calibri"/>
      <scheme val="minor"/>
    </font>
    <font>
      <sz val="11"/>
      <name val="Tw Cen MT"/>
      <family val="2"/>
    </font>
    <font>
      <sz val="10"/>
      <name val="Tw Cen MT"/>
      <family val="2"/>
    </font>
    <font>
      <sz val="10"/>
      <name val="Times New Roman"/>
      <family val="1"/>
    </font>
    <font>
      <sz val="10"/>
      <color rgb="FF000000"/>
      <name val="Tw Cen MT"/>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44">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s>
  <cellStyleXfs count="11">
    <xf numFmtId="0" fontId="0" fillId="0" borderId="0"/>
    <xf numFmtId="43" fontId="7"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3" fillId="0" borderId="0"/>
    <xf numFmtId="43" fontId="46" fillId="0" borderId="0" applyFont="0" applyFill="0" applyBorder="0" applyAlignment="0" applyProtection="0"/>
    <xf numFmtId="165" fontId="49" fillId="0" borderId="0" applyBorder="0" applyProtection="0"/>
    <xf numFmtId="43" fontId="2" fillId="0" borderId="0" applyFont="0" applyFill="0" applyBorder="0" applyAlignment="0" applyProtection="0"/>
    <xf numFmtId="167" fontId="49" fillId="0" borderId="0" applyBorder="0" applyProtection="0"/>
  </cellStyleXfs>
  <cellXfs count="621">
    <xf numFmtId="0" fontId="0" fillId="0" borderId="0" xfId="0"/>
    <xf numFmtId="0" fontId="5" fillId="0" borderId="0" xfId="4"/>
    <xf numFmtId="0" fontId="8" fillId="0" borderId="0" xfId="4" applyFont="1"/>
    <xf numFmtId="0" fontId="9" fillId="3" borderId="0" xfId="0" applyFont="1" applyFill="1"/>
    <xf numFmtId="0" fontId="10" fillId="4" borderId="4" xfId="0" applyFont="1" applyFill="1" applyBorder="1" applyAlignment="1">
      <alignment horizontal="left"/>
    </xf>
    <xf numFmtId="0" fontId="10" fillId="4" borderId="0" xfId="0" applyFont="1" applyFill="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Protection="1">
      <protection locked="0"/>
    </xf>
    <xf numFmtId="0" fontId="7" fillId="0" borderId="0" xfId="2"/>
    <xf numFmtId="0" fontId="10" fillId="10" borderId="11" xfId="0" applyFont="1" applyFill="1" applyBorder="1" applyProtection="1">
      <protection locked="0"/>
    </xf>
    <xf numFmtId="0" fontId="10" fillId="10" borderId="0" xfId="0" applyFont="1" applyFill="1" applyProtection="1">
      <protection locked="0"/>
    </xf>
    <xf numFmtId="0" fontId="14" fillId="12" borderId="0" xfId="0" applyFont="1" applyFill="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xf numFmtId="0" fontId="17" fillId="12" borderId="12" xfId="0" applyFont="1" applyFill="1" applyBorder="1"/>
    <xf numFmtId="0" fontId="14" fillId="12" borderId="11" xfId="0" applyFont="1" applyFill="1" applyBorder="1" applyProtection="1">
      <protection locked="0"/>
    </xf>
    <xf numFmtId="0" fontId="14" fillId="12" borderId="12" xfId="0" applyFont="1" applyFill="1" applyBorder="1" applyProtection="1">
      <protection locked="0"/>
    </xf>
    <xf numFmtId="164" fontId="19"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13" borderId="6" xfId="1" applyNumberFormat="1" applyFont="1" applyFill="1" applyBorder="1" applyAlignment="1" applyProtection="1">
      <alignment vertical="top"/>
      <protection hidden="1"/>
    </xf>
    <xf numFmtId="164" fontId="18" fillId="14" borderId="7" xfId="1" applyNumberFormat="1" applyFont="1" applyFill="1" applyBorder="1" applyAlignment="1" applyProtection="1">
      <alignment vertical="top"/>
      <protection hidden="1"/>
    </xf>
    <xf numFmtId="164" fontId="18" fillId="15" borderId="7" xfId="1" applyNumberFormat="1" applyFont="1" applyFill="1" applyBorder="1" applyAlignment="1" applyProtection="1">
      <alignment vertical="top"/>
      <protection hidden="1"/>
    </xf>
    <xf numFmtId="0" fontId="14" fillId="11" borderId="11" xfId="0" applyFont="1" applyFill="1" applyBorder="1" applyAlignment="1">
      <alignment horizontal="left"/>
    </xf>
    <xf numFmtId="0" fontId="9" fillId="11" borderId="0" xfId="0" applyFont="1" applyFill="1"/>
    <xf numFmtId="0" fontId="6" fillId="11" borderId="0" xfId="0" applyFont="1" applyFill="1"/>
    <xf numFmtId="0" fontId="6" fillId="11" borderId="0" xfId="4" applyFont="1" applyFill="1"/>
    <xf numFmtId="4" fontId="14" fillId="11" borderId="1" xfId="0" applyNumberFormat="1" applyFont="1" applyFill="1" applyBorder="1"/>
    <xf numFmtId="4" fontId="9" fillId="11" borderId="0" xfId="0" applyNumberFormat="1" applyFont="1" applyFill="1" applyProtection="1">
      <protection locked="0"/>
    </xf>
    <xf numFmtId="0" fontId="5" fillId="11" borderId="12" xfId="4" applyFill="1" applyBorder="1"/>
    <xf numFmtId="4" fontId="9" fillId="3" borderId="0" xfId="0" applyNumberFormat="1" applyFont="1" applyFill="1" applyProtection="1">
      <protection locked="0"/>
    </xf>
    <xf numFmtId="0" fontId="9" fillId="3" borderId="11" xfId="0" applyFont="1" applyFill="1" applyBorder="1" applyAlignment="1">
      <alignment horizontal="left"/>
    </xf>
    <xf numFmtId="0" fontId="6" fillId="3" borderId="0" xfId="0" applyFont="1" applyFill="1"/>
    <xf numFmtId="0" fontId="6" fillId="3" borderId="0" xfId="4" applyFont="1" applyFill="1"/>
    <xf numFmtId="0" fontId="5" fillId="3" borderId="12" xfId="4" applyFill="1" applyBorder="1"/>
    <xf numFmtId="0" fontId="9" fillId="3" borderId="11" xfId="2" applyFont="1" applyFill="1" applyBorder="1" applyAlignment="1">
      <alignment horizontal="left" indent="2"/>
    </xf>
    <xf numFmtId="0" fontId="20" fillId="9" borderId="15" xfId="2" applyFont="1" applyFill="1" applyBorder="1" applyAlignment="1">
      <alignment vertical="top"/>
    </xf>
    <xf numFmtId="0" fontId="19" fillId="9" borderId="15" xfId="2" applyFont="1" applyFill="1" applyBorder="1" applyAlignment="1">
      <alignment horizontal="center" vertical="top"/>
    </xf>
    <xf numFmtId="0" fontId="19" fillId="9" borderId="15" xfId="0" applyFont="1" applyFill="1" applyBorder="1" applyAlignment="1">
      <alignment vertical="top" wrapText="1"/>
    </xf>
    <xf numFmtId="0" fontId="20" fillId="9" borderId="15" xfId="0" applyFont="1" applyFill="1" applyBorder="1" applyProtection="1">
      <protection locked="0"/>
    </xf>
    <xf numFmtId="164" fontId="18" fillId="15" borderId="7" xfId="1" applyNumberFormat="1" applyFont="1" applyFill="1" applyBorder="1" applyAlignment="1" applyProtection="1">
      <alignment horizontal="right" vertical="top"/>
      <protection hidden="1"/>
    </xf>
    <xf numFmtId="164" fontId="18" fillId="14"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10" fillId="10" borderId="4" xfId="0" applyFont="1" applyFill="1" applyBorder="1" applyProtection="1">
      <protection locked="0"/>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xf numFmtId="4" fontId="9" fillId="3" borderId="2" xfId="0" applyNumberFormat="1" applyFont="1" applyFill="1" applyBorder="1"/>
    <xf numFmtId="0" fontId="7" fillId="9" borderId="0" xfId="2" applyFill="1" applyProtection="1">
      <protection locked="0"/>
    </xf>
    <xf numFmtId="0" fontId="7" fillId="9" borderId="0" xfId="2" applyFill="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1" fillId="9" borderId="4" xfId="0" applyFont="1" applyFill="1" applyBorder="1" applyAlignment="1">
      <alignment horizontal="right"/>
    </xf>
    <xf numFmtId="0" fontId="11" fillId="9" borderId="21" xfId="0" applyFont="1" applyFill="1" applyBorder="1" applyAlignment="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Protection="1">
      <protection locked="0"/>
    </xf>
    <xf numFmtId="0" fontId="10" fillId="0" borderId="0" xfId="0" applyFont="1" applyAlignment="1">
      <alignment horizontal="left" indent="15"/>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43"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43"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43"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43"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43"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43"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43"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43"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43"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43"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43"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43"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43"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43"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43"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43"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43"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43"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43"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43"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43"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43"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43"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43"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43"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43"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43"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43"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43" fontId="34" fillId="6" borderId="24" xfId="5" applyFont="1" applyFill="1" applyBorder="1" applyAlignment="1">
      <alignment horizontal="right" vertical="center" wrapText="1"/>
    </xf>
    <xf numFmtId="0" fontId="28" fillId="0" borderId="0" xfId="6" applyFont="1"/>
    <xf numFmtId="0" fontId="3" fillId="0" borderId="0" xfId="6"/>
    <xf numFmtId="0" fontId="33" fillId="0" borderId="0" xfId="4" applyFont="1" applyAlignment="1">
      <alignment vertical="center" wrapText="1"/>
    </xf>
    <xf numFmtId="0" fontId="3"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37" fillId="9" borderId="0" xfId="6" applyFont="1" applyFill="1"/>
    <xf numFmtId="0" fontId="29" fillId="9" borderId="0" xfId="6" applyFont="1" applyFill="1"/>
    <xf numFmtId="0" fontId="29" fillId="9" borderId="0" xfId="0" applyFont="1" applyFill="1"/>
    <xf numFmtId="0" fontId="39" fillId="9" borderId="18" xfId="0" applyFont="1" applyFill="1" applyBorder="1" applyAlignment="1">
      <alignment horizontal="left" vertical="top" wrapText="1"/>
    </xf>
    <xf numFmtId="0" fontId="39" fillId="41" borderId="18" xfId="0" applyFont="1" applyFill="1" applyBorder="1" applyAlignment="1">
      <alignment horizontal="left" vertical="top" wrapText="1"/>
    </xf>
    <xf numFmtId="0" fontId="37" fillId="9" borderId="0" xfId="0" applyFont="1" applyFill="1"/>
    <xf numFmtId="0" fontId="10" fillId="9" borderId="0" xfId="0" applyFont="1" applyFill="1" applyAlignment="1">
      <alignment horizontal="justify" vertical="top" wrapText="1"/>
    </xf>
    <xf numFmtId="0" fontId="30" fillId="9" borderId="0" xfId="0" applyFont="1" applyFill="1" applyAlignment="1">
      <alignment vertical="top" wrapText="1"/>
    </xf>
    <xf numFmtId="4" fontId="30" fillId="9" borderId="0" xfId="0" applyNumberFormat="1" applyFont="1" applyFill="1" applyAlignment="1">
      <alignment vertical="top" wrapText="1"/>
    </xf>
    <xf numFmtId="0" fontId="42" fillId="9" borderId="0" xfId="0" applyFont="1" applyFill="1"/>
    <xf numFmtId="0" fontId="42" fillId="9" borderId="0" xfId="0" applyFont="1" applyFill="1" applyAlignment="1">
      <alignment horizontal="center" vertical="center"/>
    </xf>
    <xf numFmtId="0" fontId="42" fillId="9" borderId="0" xfId="0" applyFont="1" applyFill="1" applyAlignment="1">
      <alignment horizontal="left" vertical="center"/>
    </xf>
    <xf numFmtId="0" fontId="38" fillId="9" borderId="0" xfId="0" applyFont="1" applyFill="1" applyAlignment="1">
      <alignment horizontal="left" vertical="center"/>
    </xf>
    <xf numFmtId="0" fontId="42" fillId="9" borderId="0" xfId="0" applyFont="1" applyFill="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3" fontId="11" fillId="0" borderId="18" xfId="0" applyNumberFormat="1" applyFont="1" applyBorder="1" applyAlignment="1" applyProtection="1">
      <alignment horizontal="right" vertical="top"/>
      <protection locked="0"/>
    </xf>
    <xf numFmtId="0" fontId="11" fillId="0" borderId="18" xfId="0" applyFont="1" applyBorder="1" applyAlignment="1" applyProtection="1">
      <alignment vertical="top"/>
      <protection locked="0"/>
    </xf>
    <xf numFmtId="4" fontId="11" fillId="0" borderId="18" xfId="0" applyNumberFormat="1" applyFont="1" applyBorder="1" applyAlignment="1">
      <alignment horizontal="right" vertical="top"/>
    </xf>
    <xf numFmtId="4" fontId="11" fillId="0" borderId="18" xfId="0" applyNumberFormat="1" applyFont="1" applyBorder="1" applyAlignment="1" applyProtection="1">
      <alignment horizontal="center" vertical="top"/>
      <protection locked="0"/>
    </xf>
    <xf numFmtId="4" fontId="42" fillId="9" borderId="0" xfId="0" applyNumberFormat="1" applyFont="1" applyFill="1"/>
    <xf numFmtId="0" fontId="42" fillId="0" borderId="0" xfId="0" applyFont="1"/>
    <xf numFmtId="4" fontId="42" fillId="0" borderId="0" xfId="0" applyNumberFormat="1" applyFont="1"/>
    <xf numFmtId="0" fontId="43" fillId="9" borderId="0" xfId="6" applyFont="1" applyFill="1"/>
    <xf numFmtId="0" fontId="43" fillId="9" borderId="0" xfId="0" applyFont="1" applyFill="1"/>
    <xf numFmtId="0" fontId="44" fillId="9" borderId="0" xfId="0" applyFont="1" applyFill="1"/>
    <xf numFmtId="0" fontId="10" fillId="11" borderId="18" xfId="0" applyFont="1" applyFill="1" applyBorder="1" applyAlignment="1">
      <alignment horizontal="center" vertical="center" wrapText="1"/>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Alignment="1">
      <alignment horizontal="justify" vertical="top" wrapText="1"/>
    </xf>
    <xf numFmtId="0" fontId="39" fillId="9" borderId="0" xfId="0" applyFont="1" applyFill="1"/>
    <xf numFmtId="0" fontId="11" fillId="9" borderId="0" xfId="0" applyFont="1" applyFill="1"/>
    <xf numFmtId="0" fontId="10" fillId="11" borderId="5" xfId="3" applyFont="1" applyFill="1" applyBorder="1" applyAlignment="1">
      <alignment horizontal="center" textRotation="90" wrapText="1"/>
    </xf>
    <xf numFmtId="0" fontId="10" fillId="11" borderId="5" xfId="3" applyFont="1" applyFill="1" applyBorder="1" applyAlignment="1">
      <alignment horizontal="center" vertical="center" wrapText="1"/>
    </xf>
    <xf numFmtId="0" fontId="12" fillId="6" borderId="6" xfId="3" applyFont="1" applyFill="1" applyBorder="1" applyAlignment="1">
      <alignment horizontal="left" vertical="top" wrapText="1"/>
    </xf>
    <xf numFmtId="0" fontId="12" fillId="6" borderId="6" xfId="3" applyFont="1" applyFill="1" applyBorder="1" applyAlignment="1">
      <alignment horizontal="center" vertical="top" wrapText="1"/>
    </xf>
    <xf numFmtId="0" fontId="12" fillId="6" borderId="6"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9" borderId="7" xfId="3" applyFont="1" applyFill="1" applyBorder="1" applyAlignment="1">
      <alignment vertical="top" wrapText="1"/>
    </xf>
    <xf numFmtId="0" fontId="12" fillId="6" borderId="7" xfId="3" applyFont="1" applyFill="1" applyBorder="1" applyAlignment="1">
      <alignment horizontal="left" vertical="top" wrapText="1"/>
    </xf>
    <xf numFmtId="0" fontId="12" fillId="6" borderId="7" xfId="3" applyFont="1" applyFill="1" applyBorder="1" applyAlignment="1">
      <alignment horizontal="center" vertical="top" wrapText="1"/>
    </xf>
    <xf numFmtId="0" fontId="12" fillId="6" borderId="7" xfId="3" applyFont="1" applyFill="1" applyBorder="1" applyAlignment="1">
      <alignment vertical="top" wrapText="1"/>
    </xf>
    <xf numFmtId="0" fontId="12" fillId="2" borderId="7" xfId="3" applyFont="1" applyFill="1" applyBorder="1" applyAlignment="1">
      <alignment vertical="top" wrapText="1"/>
    </xf>
    <xf numFmtId="0" fontId="13" fillId="9" borderId="7" xfId="3" applyFont="1" applyFill="1" applyBorder="1" applyAlignment="1">
      <alignment wrapText="1"/>
    </xf>
    <xf numFmtId="0" fontId="13" fillId="2" borderId="11" xfId="3" applyFont="1" applyFill="1" applyBorder="1" applyAlignment="1">
      <alignment horizontal="center" vertical="top" wrapText="1"/>
    </xf>
    <xf numFmtId="0" fontId="13" fillId="2" borderId="7" xfId="3" applyFont="1" applyFill="1" applyBorder="1" applyAlignment="1">
      <alignment vertical="top" wrapText="1"/>
    </xf>
    <xf numFmtId="0" fontId="11" fillId="11" borderId="5" xfId="3" applyFont="1" applyFill="1" applyBorder="1" applyAlignment="1">
      <alignment vertical="top" wrapText="1"/>
    </xf>
    <xf numFmtId="0" fontId="10" fillId="11" borderId="5" xfId="3" applyFont="1" applyFill="1" applyBorder="1" applyAlignment="1">
      <alignment vertical="top" wrapText="1"/>
    </xf>
    <xf numFmtId="0" fontId="10" fillId="11" borderId="5" xfId="3" applyFont="1" applyFill="1" applyBorder="1" applyAlignment="1">
      <alignment horizontal="center" vertical="center"/>
    </xf>
    <xf numFmtId="4" fontId="12" fillId="6" borderId="6" xfId="3" applyNumberFormat="1" applyFont="1" applyFill="1" applyBorder="1" applyAlignment="1">
      <alignment vertical="top" wrapText="1"/>
    </xf>
    <xf numFmtId="4" fontId="12" fillId="6" borderId="6" xfId="3" applyNumberFormat="1" applyFont="1" applyFill="1" applyBorder="1" applyAlignment="1">
      <alignment horizontal="right" vertical="top" wrapText="1"/>
    </xf>
    <xf numFmtId="4" fontId="12" fillId="2" borderId="7" xfId="3" applyNumberFormat="1" applyFont="1" applyFill="1" applyBorder="1" applyAlignment="1">
      <alignment vertical="top" wrapText="1"/>
    </xf>
    <xf numFmtId="4" fontId="12" fillId="3" borderId="7" xfId="3" applyNumberFormat="1" applyFont="1" applyFill="1" applyBorder="1" applyAlignment="1">
      <alignment horizontal="right" vertical="top" wrapText="1"/>
    </xf>
    <xf numFmtId="4" fontId="13" fillId="2" borderId="7" xfId="3" applyNumberFormat="1" applyFont="1" applyFill="1" applyBorder="1" applyAlignment="1" applyProtection="1">
      <alignment vertical="top" wrapText="1"/>
      <protection locked="0"/>
    </xf>
    <xf numFmtId="4" fontId="13" fillId="3" borderId="7" xfId="3" applyNumberFormat="1" applyFont="1" applyFill="1" applyBorder="1" applyAlignment="1">
      <alignment horizontal="right" vertical="top" wrapText="1"/>
    </xf>
    <xf numFmtId="4" fontId="12" fillId="6" borderId="7" xfId="3" applyNumberFormat="1" applyFont="1" applyFill="1" applyBorder="1" applyAlignment="1">
      <alignment vertical="top" wrapText="1"/>
    </xf>
    <xf numFmtId="4" fontId="12" fillId="3" borderId="7" xfId="3" applyNumberFormat="1" applyFont="1" applyFill="1" applyBorder="1" applyAlignment="1">
      <alignment vertical="top" wrapText="1"/>
    </xf>
    <xf numFmtId="4" fontId="12" fillId="2" borderId="12" xfId="3" applyNumberFormat="1" applyFont="1" applyFill="1" applyBorder="1" applyAlignment="1">
      <alignment vertical="top" wrapText="1"/>
    </xf>
    <xf numFmtId="4" fontId="10" fillId="11" borderId="5" xfId="3" applyNumberFormat="1" applyFont="1" applyFill="1" applyBorder="1" applyAlignment="1">
      <alignment vertical="top" wrapText="1"/>
    </xf>
    <xf numFmtId="0" fontId="21" fillId="13" borderId="6" xfId="3" applyFont="1" applyFill="1" applyBorder="1" applyAlignment="1">
      <alignment vertical="top"/>
    </xf>
    <xf numFmtId="0" fontId="18" fillId="13" borderId="6" xfId="3" applyFont="1" applyFill="1" applyBorder="1" applyAlignment="1">
      <alignment horizontal="center" vertical="top"/>
    </xf>
    <xf numFmtId="0" fontId="18" fillId="13" borderId="6" xfId="3" applyFont="1" applyFill="1" applyBorder="1" applyAlignment="1">
      <alignment vertical="top"/>
    </xf>
    <xf numFmtId="0" fontId="21" fillId="15" borderId="7" xfId="3" applyFont="1" applyFill="1" applyBorder="1"/>
    <xf numFmtId="0" fontId="18" fillId="15" borderId="7" xfId="3" applyFont="1" applyFill="1" applyBorder="1" applyAlignment="1">
      <alignment horizontal="center"/>
    </xf>
    <xf numFmtId="0" fontId="18" fillId="15" borderId="7" xfId="3" applyFont="1" applyFill="1" applyBorder="1" applyAlignment="1">
      <alignment horizontal="center" vertical="top"/>
    </xf>
    <xf numFmtId="0" fontId="18" fillId="15" borderId="7" xfId="4" applyFont="1" applyFill="1" applyBorder="1"/>
    <xf numFmtId="0" fontId="21" fillId="14" borderId="7" xfId="3" applyFont="1" applyFill="1" applyBorder="1" applyAlignment="1">
      <alignment vertical="top"/>
    </xf>
    <xf numFmtId="0" fontId="18" fillId="14" borderId="7" xfId="3" applyFont="1" applyFill="1" applyBorder="1" applyAlignment="1">
      <alignment horizontal="center" vertical="top"/>
    </xf>
    <xf numFmtId="0" fontId="18" fillId="14" borderId="7" xfId="4" applyFont="1" applyFill="1" applyBorder="1" applyAlignment="1">
      <alignment vertical="top"/>
    </xf>
    <xf numFmtId="0" fontId="21"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4" applyFont="1" applyFill="1" applyBorder="1" applyAlignment="1">
      <alignment vertical="top"/>
    </xf>
    <xf numFmtId="0" fontId="20" fillId="9" borderId="7" xfId="3" applyFont="1" applyFill="1" applyBorder="1" applyAlignment="1">
      <alignment vertical="top"/>
    </xf>
    <xf numFmtId="0" fontId="19" fillId="9" borderId="7" xfId="3" applyFont="1" applyFill="1" applyBorder="1" applyAlignment="1">
      <alignment horizontal="center" vertical="top"/>
    </xf>
    <xf numFmtId="0" fontId="19" fillId="9" borderId="7" xfId="3" applyFont="1" applyFill="1" applyBorder="1" applyAlignment="1">
      <alignment vertical="top"/>
    </xf>
    <xf numFmtId="0" fontId="19" fillId="9" borderId="7" xfId="4" applyFont="1" applyFill="1" applyBorder="1" applyAlignment="1">
      <alignment vertical="top"/>
    </xf>
    <xf numFmtId="0" fontId="19" fillId="9" borderId="7" xfId="4" applyFont="1" applyFill="1" applyBorder="1" applyAlignment="1" applyProtection="1">
      <alignment vertical="top"/>
      <protection locked="0"/>
    </xf>
    <xf numFmtId="0" fontId="19" fillId="9" borderId="7" xfId="4" applyFont="1" applyFill="1" applyBorder="1" applyAlignment="1">
      <alignment vertical="top" wrapText="1"/>
    </xf>
    <xf numFmtId="0" fontId="18" fillId="9" borderId="7" xfId="3" applyFont="1" applyFill="1" applyBorder="1" applyAlignment="1">
      <alignment vertical="top"/>
    </xf>
    <xf numFmtId="0" fontId="20" fillId="9" borderId="7" xfId="3" applyFont="1" applyFill="1" applyBorder="1"/>
    <xf numFmtId="0" fontId="19" fillId="9" borderId="7" xfId="4" applyFont="1" applyFill="1" applyBorder="1"/>
    <xf numFmtId="0" fontId="21" fillId="9" borderId="7" xfId="3" applyFont="1" applyFill="1" applyBorder="1"/>
    <xf numFmtId="0" fontId="18" fillId="9" borderId="7" xfId="4" applyFont="1" applyFill="1" applyBorder="1"/>
    <xf numFmtId="0" fontId="19" fillId="9" borderId="7" xfId="4" applyFont="1" applyFill="1" applyBorder="1" applyAlignment="1">
      <alignment wrapText="1"/>
    </xf>
    <xf numFmtId="0" fontId="19" fillId="9" borderId="7" xfId="3" applyFont="1" applyFill="1" applyBorder="1" applyAlignment="1">
      <alignment vertical="top" wrapText="1"/>
    </xf>
    <xf numFmtId="0" fontId="19" fillId="9" borderId="7" xfId="3" applyFont="1" applyFill="1" applyBorder="1" applyAlignment="1">
      <alignment horizontal="center" vertical="top" wrapText="1"/>
    </xf>
    <xf numFmtId="0" fontId="18" fillId="9" borderId="7" xfId="4" applyFont="1" applyFill="1" applyBorder="1" applyAlignment="1">
      <alignment vertical="top" wrapText="1"/>
    </xf>
    <xf numFmtId="0" fontId="20" fillId="9" borderId="15" xfId="3" applyFont="1" applyFill="1" applyBorder="1" applyAlignment="1">
      <alignment vertical="top"/>
    </xf>
    <xf numFmtId="0" fontId="19" fillId="9" borderId="15" xfId="3" applyFont="1" applyFill="1" applyBorder="1" applyAlignment="1">
      <alignment horizontal="center" vertical="top"/>
    </xf>
    <xf numFmtId="0" fontId="19" fillId="9" borderId="15" xfId="4" applyFont="1" applyFill="1" applyBorder="1" applyAlignment="1">
      <alignment vertical="top" wrapText="1"/>
    </xf>
    <xf numFmtId="164" fontId="19" fillId="9" borderId="7" xfId="1" applyNumberFormat="1" applyFont="1" applyFill="1" applyBorder="1" applyAlignment="1" applyProtection="1">
      <alignment vertical="top"/>
    </xf>
    <xf numFmtId="164" fontId="19" fillId="9" borderId="7" xfId="1" applyNumberFormat="1" applyFont="1" applyFill="1" applyBorder="1" applyAlignment="1" applyProtection="1">
      <alignment vertical="top"/>
      <protection hidden="1"/>
    </xf>
    <xf numFmtId="164" fontId="19" fillId="3" borderId="7" xfId="1" applyNumberFormat="1" applyFont="1" applyFill="1" applyBorder="1" applyAlignment="1" applyProtection="1">
      <alignment horizontal="right" vertical="top"/>
      <protection hidden="1"/>
    </xf>
    <xf numFmtId="164" fontId="19" fillId="3" borderId="7" xfId="1" applyNumberFormat="1" applyFont="1" applyFill="1" applyBorder="1" applyAlignment="1" applyProtection="1">
      <alignment horizontal="right" vertical="top"/>
    </xf>
    <xf numFmtId="0" fontId="21" fillId="13" borderId="6" xfId="3" applyFont="1" applyFill="1" applyBorder="1" applyAlignment="1">
      <alignment vertical="center"/>
    </xf>
    <xf numFmtId="0" fontId="18" fillId="13" borderId="6" xfId="3" applyFont="1" applyFill="1" applyBorder="1" applyAlignment="1">
      <alignment horizontal="center" vertical="center"/>
    </xf>
    <xf numFmtId="0" fontId="18" fillId="13" borderId="6" xfId="3" applyFont="1" applyFill="1" applyBorder="1" applyAlignment="1">
      <alignment vertical="center" wrapText="1"/>
    </xf>
    <xf numFmtId="164" fontId="18" fillId="13" borderId="6" xfId="1" applyNumberFormat="1" applyFont="1" applyFill="1" applyBorder="1" applyAlignment="1" applyProtection="1">
      <alignment vertical="center"/>
      <protection hidden="1"/>
    </xf>
    <xf numFmtId="0" fontId="21" fillId="15" borderId="7" xfId="3" applyFont="1" applyFill="1" applyBorder="1" applyAlignment="1">
      <alignment vertical="center"/>
    </xf>
    <xf numFmtId="0" fontId="18" fillId="15" borderId="7" xfId="3" applyFont="1" applyFill="1" applyBorder="1" applyAlignment="1">
      <alignment horizontal="center" vertical="center"/>
    </xf>
    <xf numFmtId="0" fontId="18" fillId="15" borderId="7" xfId="4" applyFont="1" applyFill="1" applyBorder="1" applyAlignment="1">
      <alignment vertical="center" wrapText="1"/>
    </xf>
    <xf numFmtId="164" fontId="18" fillId="15" borderId="7" xfId="1" applyNumberFormat="1" applyFont="1" applyFill="1" applyBorder="1" applyAlignment="1" applyProtection="1">
      <alignment vertical="center"/>
      <protection hidden="1"/>
    </xf>
    <xf numFmtId="0" fontId="21" fillId="14" borderId="7" xfId="3" applyFont="1" applyFill="1" applyBorder="1" applyAlignment="1">
      <alignment vertical="center"/>
    </xf>
    <xf numFmtId="0" fontId="18" fillId="14" borderId="7" xfId="3" applyFont="1" applyFill="1" applyBorder="1" applyAlignment="1">
      <alignment horizontal="center" vertical="center"/>
    </xf>
    <xf numFmtId="0" fontId="18" fillId="14" borderId="7" xfId="4" applyFont="1" applyFill="1" applyBorder="1" applyAlignment="1">
      <alignment vertical="center" wrapText="1"/>
    </xf>
    <xf numFmtId="164" fontId="18" fillId="14" borderId="7" xfId="1" applyNumberFormat="1" applyFont="1" applyFill="1" applyBorder="1" applyAlignment="1" applyProtection="1">
      <alignment vertical="center"/>
      <protection hidden="1"/>
    </xf>
    <xf numFmtId="0" fontId="21"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4" applyFont="1" applyFill="1" applyBorder="1" applyAlignment="1">
      <alignment vertical="center" wrapText="1"/>
    </xf>
    <xf numFmtId="164" fontId="18" fillId="9"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9" fillId="9" borderId="7" xfId="3" applyFont="1" applyFill="1" applyBorder="1" applyAlignment="1">
      <alignment horizontal="center" vertical="center"/>
    </xf>
    <xf numFmtId="0" fontId="19" fillId="9" borderId="7" xfId="3" applyFont="1" applyFill="1" applyBorder="1" applyAlignment="1">
      <alignment vertical="center" wrapText="1"/>
    </xf>
    <xf numFmtId="164" fontId="19" fillId="9" borderId="7" xfId="1" applyNumberFormat="1" applyFont="1" applyFill="1" applyBorder="1" applyAlignment="1" applyProtection="1">
      <alignment vertical="center"/>
      <protection locked="0"/>
    </xf>
    <xf numFmtId="0" fontId="19" fillId="9" borderId="7" xfId="4" applyFont="1" applyFill="1" applyBorder="1" applyAlignment="1">
      <alignment vertical="center" wrapText="1"/>
    </xf>
    <xf numFmtId="0" fontId="20" fillId="0" borderId="7" xfId="3" applyFont="1" applyBorder="1" applyAlignment="1">
      <alignment vertical="center"/>
    </xf>
    <xf numFmtId="0" fontId="19" fillId="0" borderId="7" xfId="3" applyFont="1" applyBorder="1" applyAlignment="1">
      <alignment horizontal="center" vertical="center"/>
    </xf>
    <xf numFmtId="0" fontId="19" fillId="0" borderId="7" xfId="4" applyFont="1" applyBorder="1" applyAlignment="1">
      <alignment vertical="center" wrapText="1"/>
    </xf>
    <xf numFmtId="0" fontId="19" fillId="9" borderId="7" xfId="4" applyFont="1" applyFill="1" applyBorder="1" applyAlignment="1" applyProtection="1">
      <alignment vertical="center" wrapText="1"/>
      <protection locked="0"/>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164" fontId="18" fillId="9" borderId="7" xfId="1" applyNumberFormat="1" applyFont="1" applyFill="1" applyBorder="1" applyAlignment="1" applyProtection="1">
      <alignment vertical="center"/>
    </xf>
    <xf numFmtId="164" fontId="19" fillId="9" borderId="7" xfId="1" applyNumberFormat="1" applyFont="1" applyFill="1" applyBorder="1" applyAlignment="1" applyProtection="1">
      <alignment vertical="center"/>
      <protection hidden="1"/>
    </xf>
    <xf numFmtId="0" fontId="19" fillId="9" borderId="7" xfId="3" applyFont="1" applyFill="1" applyBorder="1" applyAlignment="1">
      <alignment horizontal="center" vertical="center" wrapText="1"/>
    </xf>
    <xf numFmtId="0" fontId="18" fillId="9" borderId="7" xfId="3" applyFont="1" applyFill="1" applyBorder="1" applyAlignment="1">
      <alignment vertical="center"/>
    </xf>
    <xf numFmtId="0" fontId="19" fillId="9" borderId="7" xfId="3" applyFont="1" applyFill="1" applyBorder="1" applyAlignment="1">
      <alignment vertical="center"/>
    </xf>
    <xf numFmtId="164" fontId="18" fillId="14" borderId="7" xfId="1" applyNumberFormat="1" applyFont="1" applyFill="1" applyBorder="1" applyAlignment="1" applyProtection="1">
      <alignment horizontal="right" vertical="center"/>
      <protection hidden="1"/>
    </xf>
    <xf numFmtId="164" fontId="19" fillId="9" borderId="7" xfId="1" applyNumberFormat="1" applyFont="1" applyFill="1" applyBorder="1" applyAlignment="1" applyProtection="1">
      <alignment vertical="center"/>
    </xf>
    <xf numFmtId="164" fontId="18" fillId="15" borderId="7" xfId="1" applyNumberFormat="1" applyFont="1" applyFill="1" applyBorder="1" applyAlignment="1" applyProtection="1">
      <alignment horizontal="right" vertical="center"/>
      <protection hidden="1"/>
    </xf>
    <xf numFmtId="164" fontId="19" fillId="9" borderId="15" xfId="1" applyNumberFormat="1" applyFont="1" applyFill="1" applyBorder="1" applyAlignment="1" applyProtection="1">
      <alignment vertical="center"/>
      <protection hidden="1"/>
    </xf>
    <xf numFmtId="164" fontId="19" fillId="3" borderId="15" xfId="1" applyNumberFormat="1" applyFont="1" applyFill="1" applyBorder="1" applyAlignment="1" applyProtection="1">
      <alignment horizontal="right" vertical="center"/>
      <protection hidden="1"/>
    </xf>
    <xf numFmtId="164" fontId="18" fillId="14" borderId="7" xfId="1" applyNumberFormat="1" applyFont="1" applyFill="1" applyBorder="1" applyAlignment="1" applyProtection="1">
      <alignment vertical="top"/>
    </xf>
    <xf numFmtId="43" fontId="20" fillId="9" borderId="15" xfId="7" applyFont="1" applyFill="1" applyBorder="1" applyProtection="1">
      <protection locked="0"/>
    </xf>
    <xf numFmtId="0" fontId="47" fillId="9" borderId="0" xfId="0" applyFont="1" applyFill="1"/>
    <xf numFmtId="0" fontId="10" fillId="11" borderId="18" xfId="0" applyFont="1" applyFill="1" applyBorder="1" applyAlignment="1">
      <alignment horizontal="center" vertical="top" wrapText="1"/>
    </xf>
    <xf numFmtId="0" fontId="29" fillId="9" borderId="0" xfId="0" applyFont="1" applyFill="1" applyAlignment="1">
      <alignment vertical="top"/>
    </xf>
    <xf numFmtId="0" fontId="29" fillId="9" borderId="0" xfId="6" applyFont="1" applyFill="1" applyAlignment="1">
      <alignment vertical="top"/>
    </xf>
    <xf numFmtId="0" fontId="3" fillId="0" borderId="0" xfId="6" applyAlignment="1">
      <alignment vertical="top"/>
    </xf>
    <xf numFmtId="0" fontId="37" fillId="9" borderId="0" xfId="6" applyFont="1" applyFill="1" applyAlignment="1">
      <alignment vertical="top" wrapText="1"/>
    </xf>
    <xf numFmtId="0" fontId="29" fillId="9" borderId="0" xfId="6" applyFont="1" applyFill="1" applyAlignment="1">
      <alignment vertical="top" wrapText="1"/>
    </xf>
    <xf numFmtId="0" fontId="39" fillId="41" borderId="18" xfId="0" applyFont="1" applyFill="1" applyBorder="1" applyAlignment="1">
      <alignment vertical="top" wrapText="1"/>
    </xf>
    <xf numFmtId="0" fontId="39" fillId="9" borderId="18" xfId="0" applyFont="1" applyFill="1" applyBorder="1" applyAlignment="1">
      <alignment vertical="top" wrapText="1"/>
    </xf>
    <xf numFmtId="0" fontId="28" fillId="0" borderId="18" xfId="0" applyFont="1" applyBorder="1" applyAlignment="1">
      <alignment vertical="top" wrapText="1"/>
    </xf>
    <xf numFmtId="0" fontId="37" fillId="9" borderId="0" xfId="0" applyFont="1" applyFill="1" applyAlignment="1">
      <alignment vertical="top" wrapText="1"/>
    </xf>
    <xf numFmtId="0" fontId="41" fillId="0" borderId="18" xfId="0" applyFont="1" applyBorder="1" applyAlignment="1">
      <alignment vertical="top"/>
    </xf>
    <xf numFmtId="0" fontId="36" fillId="9" borderId="0" xfId="6" applyFont="1" applyFill="1" applyAlignment="1">
      <alignment vertical="top"/>
    </xf>
    <xf numFmtId="0" fontId="37" fillId="9" borderId="0" xfId="6" applyFont="1" applyFill="1" applyAlignment="1">
      <alignment vertical="top"/>
    </xf>
    <xf numFmtId="0" fontId="26" fillId="9" borderId="0" xfId="6" applyFont="1" applyFill="1" applyAlignment="1">
      <alignment vertical="top"/>
    </xf>
    <xf numFmtId="49" fontId="36" fillId="9" borderId="0" xfId="6" applyNumberFormat="1" applyFont="1" applyFill="1" applyAlignment="1">
      <alignment vertical="top"/>
    </xf>
    <xf numFmtId="0" fontId="10" fillId="4" borderId="0" xfId="6" applyFont="1" applyFill="1" applyAlignment="1">
      <alignment horizontal="left" vertical="top"/>
    </xf>
    <xf numFmtId="0" fontId="10" fillId="8" borderId="0" xfId="6" applyFont="1" applyFill="1" applyAlignment="1">
      <alignment horizontal="left" vertical="top"/>
    </xf>
    <xf numFmtId="0" fontId="38" fillId="9" borderId="0" xfId="6" applyFont="1" applyFill="1" applyAlignment="1">
      <alignment vertical="top"/>
    </xf>
    <xf numFmtId="0" fontId="39" fillId="41" borderId="18" xfId="0" applyFont="1" applyFill="1" applyBorder="1" applyAlignment="1">
      <alignment horizontal="center" vertical="top"/>
    </xf>
    <xf numFmtId="0" fontId="40" fillId="41" borderId="18" xfId="0" applyFont="1" applyFill="1" applyBorder="1" applyAlignment="1">
      <alignment horizontal="center" vertical="top"/>
    </xf>
    <xf numFmtId="0" fontId="39" fillId="9" borderId="18" xfId="0" applyFont="1" applyFill="1" applyBorder="1" applyAlignment="1">
      <alignment horizontal="center" vertical="top"/>
    </xf>
    <xf numFmtId="0" fontId="39" fillId="9" borderId="29" xfId="0" applyFont="1" applyFill="1" applyBorder="1" applyAlignment="1">
      <alignment horizontal="left" vertical="top" wrapText="1"/>
    </xf>
    <xf numFmtId="0" fontId="39" fillId="41" borderId="29" xfId="0" applyFont="1" applyFill="1" applyBorder="1" applyAlignment="1">
      <alignment horizontal="left" vertical="top" wrapText="1"/>
    </xf>
    <xf numFmtId="0" fontId="39" fillId="9" borderId="30" xfId="0" applyFont="1" applyFill="1" applyBorder="1" applyAlignment="1">
      <alignment horizontal="left" vertical="top" wrapText="1"/>
    </xf>
    <xf numFmtId="0" fontId="39" fillId="41" borderId="31" xfId="0" applyFont="1" applyFill="1" applyBorder="1" applyAlignment="1">
      <alignment horizontal="center" vertical="top"/>
    </xf>
    <xf numFmtId="0" fontId="39" fillId="41" borderId="28" xfId="0" applyFont="1" applyFill="1" applyBorder="1" applyAlignment="1">
      <alignment horizontal="center" vertical="top"/>
    </xf>
    <xf numFmtId="0" fontId="39" fillId="41" borderId="28" xfId="0" applyFont="1" applyFill="1" applyBorder="1" applyAlignment="1">
      <alignment horizontal="left" vertical="top" wrapText="1"/>
    </xf>
    <xf numFmtId="0" fontId="39" fillId="9" borderId="23" xfId="0" applyFont="1" applyFill="1" applyBorder="1" applyAlignment="1">
      <alignment horizontal="left" vertical="top" wrapText="1"/>
    </xf>
    <xf numFmtId="0" fontId="39" fillId="9" borderId="23" xfId="0" applyFont="1" applyFill="1" applyBorder="1" applyAlignment="1">
      <alignment horizontal="center" vertical="top"/>
    </xf>
    <xf numFmtId="0" fontId="39" fillId="41" borderId="23" xfId="0" applyFont="1" applyFill="1" applyBorder="1" applyAlignment="1">
      <alignment horizontal="left" vertical="top" wrapText="1"/>
    </xf>
    <xf numFmtId="0" fontId="28" fillId="0" borderId="18" xfId="0" applyFont="1" applyBorder="1" applyAlignment="1">
      <alignment vertical="top"/>
    </xf>
    <xf numFmtId="0" fontId="41" fillId="0" borderId="18" xfId="0" applyFont="1" applyBorder="1" applyAlignment="1">
      <alignment horizontal="center" vertical="top"/>
    </xf>
    <xf numFmtId="0" fontId="41" fillId="0" borderId="18" xfId="0" applyFont="1" applyBorder="1" applyAlignment="1">
      <alignment horizontal="left" vertical="top" wrapText="1"/>
    </xf>
    <xf numFmtId="0" fontId="38" fillId="9" borderId="0" xfId="0" applyFont="1" applyFill="1" applyAlignment="1">
      <alignment vertical="top"/>
    </xf>
    <xf numFmtId="0" fontId="36" fillId="9" borderId="0" xfId="0" applyFont="1" applyFill="1" applyAlignment="1">
      <alignment vertical="top"/>
    </xf>
    <xf numFmtId="0" fontId="37" fillId="9" borderId="0" xfId="0" applyFont="1" applyFill="1" applyAlignment="1">
      <alignment vertical="top"/>
    </xf>
    <xf numFmtId="0" fontId="44" fillId="9" borderId="18" xfId="0" applyFont="1" applyFill="1" applyBorder="1" applyAlignment="1">
      <alignment horizontal="left" vertical="top" wrapText="1"/>
    </xf>
    <xf numFmtId="0" fontId="0" fillId="0" borderId="18" xfId="0" applyBorder="1" applyProtection="1">
      <protection locked="0"/>
    </xf>
    <xf numFmtId="0" fontId="39" fillId="0" borderId="18" xfId="0" applyFont="1" applyBorder="1" applyAlignment="1" applyProtection="1">
      <alignment horizontal="right"/>
      <protection locked="0"/>
    </xf>
    <xf numFmtId="0" fontId="39" fillId="0" borderId="18" xfId="0" applyFont="1" applyBorder="1" applyAlignment="1" applyProtection="1">
      <alignment horizontal="right" wrapText="1"/>
      <protection locked="0"/>
    </xf>
    <xf numFmtId="43" fontId="0" fillId="0" borderId="18" xfId="0" applyNumberFormat="1" applyBorder="1" applyProtection="1">
      <protection locked="0"/>
    </xf>
    <xf numFmtId="165" fontId="48" fillId="0" borderId="18" xfId="8" applyFont="1" applyBorder="1" applyAlignment="1">
      <alignment horizontal="right" vertical="center" wrapText="1"/>
    </xf>
    <xf numFmtId="0" fontId="48" fillId="0" borderId="18" xfId="0" applyFont="1" applyBorder="1" applyAlignment="1">
      <alignment horizontal="right"/>
    </xf>
    <xf numFmtId="0" fontId="37" fillId="0" borderId="18" xfId="0" applyFont="1" applyBorder="1" applyAlignment="1">
      <alignment horizontal="right"/>
    </xf>
    <xf numFmtId="166" fontId="37" fillId="0" borderId="18" xfId="7" applyNumberFormat="1" applyFont="1" applyBorder="1" applyAlignment="1">
      <alignment horizontal="right"/>
    </xf>
    <xf numFmtId="165" fontId="48" fillId="0" borderId="29" xfId="8" applyFont="1" applyBorder="1" applyAlignment="1">
      <alignment horizontal="right" vertical="center" wrapText="1"/>
    </xf>
    <xf numFmtId="165" fontId="48" fillId="0" borderId="32" xfId="8" applyFont="1" applyBorder="1" applyAlignment="1">
      <alignment horizontal="right" vertical="center" wrapText="1"/>
    </xf>
    <xf numFmtId="165" fontId="48" fillId="0" borderId="33" xfId="8" applyFont="1" applyBorder="1" applyAlignment="1">
      <alignment horizontal="right" vertical="center" wrapText="1"/>
    </xf>
    <xf numFmtId="165" fontId="48" fillId="0" borderId="23" xfId="8" applyFont="1" applyBorder="1" applyAlignment="1">
      <alignment horizontal="right" vertical="center" wrapText="1"/>
    </xf>
    <xf numFmtId="165" fontId="37" fillId="0" borderId="18" xfId="8" applyFont="1" applyBorder="1" applyAlignment="1">
      <alignment horizontal="right" vertical="center" wrapText="1"/>
    </xf>
    <xf numFmtId="165" fontId="48" fillId="0" borderId="24" xfId="8" applyFont="1" applyBorder="1" applyAlignment="1">
      <alignment horizontal="right" vertical="center" wrapText="1"/>
    </xf>
    <xf numFmtId="0" fontId="48" fillId="0" borderId="24" xfId="0" applyFont="1" applyBorder="1" applyAlignment="1">
      <alignment horizontal="right"/>
    </xf>
    <xf numFmtId="165" fontId="48" fillId="0" borderId="17" xfId="8" applyFont="1" applyBorder="1" applyAlignment="1">
      <alignment horizontal="right" vertical="center" wrapText="1"/>
    </xf>
    <xf numFmtId="165" fontId="48" fillId="0" borderId="34" xfId="8" applyFont="1" applyBorder="1" applyAlignment="1">
      <alignment horizontal="right" vertical="center" wrapText="1"/>
    </xf>
    <xf numFmtId="165" fontId="48" fillId="0" borderId="35" xfId="8" applyFont="1" applyBorder="1" applyAlignment="1">
      <alignment horizontal="right" vertical="center" wrapText="1"/>
    </xf>
    <xf numFmtId="0" fontId="48" fillId="0" borderId="18" xfId="0" applyFont="1" applyBorder="1" applyAlignment="1">
      <alignment horizontal="right" wrapText="1"/>
    </xf>
    <xf numFmtId="165" fontId="11" fillId="0" borderId="18" xfId="8" applyFont="1" applyBorder="1" applyAlignment="1" applyProtection="1">
      <alignment horizontal="right" vertical="top"/>
      <protection locked="0"/>
    </xf>
    <xf numFmtId="165" fontId="48" fillId="0" borderId="18" xfId="8" applyFont="1" applyBorder="1" applyAlignment="1">
      <alignment horizontal="left" vertical="center" wrapText="1"/>
    </xf>
    <xf numFmtId="165" fontId="48" fillId="0" borderId="36" xfId="8" applyFont="1" applyBorder="1" applyAlignment="1">
      <alignment horizontal="left" vertical="center" wrapText="1"/>
    </xf>
    <xf numFmtId="165" fontId="48" fillId="0" borderId="23" xfId="8" applyFont="1" applyBorder="1" applyAlignment="1">
      <alignment horizontal="left" vertical="center" wrapText="1"/>
    </xf>
    <xf numFmtId="165" fontId="48" fillId="0" borderId="36" xfId="8" applyFont="1" applyBorder="1" applyAlignment="1">
      <alignment horizontal="justify" vertical="center" wrapText="1"/>
    </xf>
    <xf numFmtId="165" fontId="48" fillId="0" borderId="0" xfId="8" applyFont="1" applyBorder="1" applyAlignment="1">
      <alignment horizontal="justify" vertical="center" wrapText="1"/>
    </xf>
    <xf numFmtId="165" fontId="48" fillId="0" borderId="18" xfId="8" applyFont="1" applyBorder="1" applyAlignment="1">
      <alignment horizontal="justify" vertical="center" wrapText="1"/>
    </xf>
    <xf numFmtId="165" fontId="48" fillId="0" borderId="17" xfId="8" applyFont="1" applyBorder="1" applyAlignment="1">
      <alignment horizontal="justify" vertical="center" wrapText="1"/>
    </xf>
    <xf numFmtId="165" fontId="48" fillId="0" borderId="23" xfId="8" applyFont="1" applyBorder="1" applyAlignment="1">
      <alignment horizontal="justify" vertical="center" wrapText="1"/>
    </xf>
    <xf numFmtId="165" fontId="48" fillId="0" borderId="37" xfId="8" applyFont="1" applyBorder="1" applyAlignment="1">
      <alignment horizontal="justify" vertical="center" wrapText="1"/>
    </xf>
    <xf numFmtId="165" fontId="48" fillId="0" borderId="29" xfId="8" applyFont="1" applyBorder="1" applyAlignment="1">
      <alignment horizontal="justify" vertical="center" wrapText="1"/>
    </xf>
    <xf numFmtId="165" fontId="48" fillId="0" borderId="39" xfId="8" applyFont="1" applyBorder="1" applyAlignment="1">
      <alignment horizontal="justify" vertical="center" wrapText="1"/>
    </xf>
    <xf numFmtId="165" fontId="48" fillId="0" borderId="17" xfId="8" applyFont="1" applyBorder="1" applyAlignment="1">
      <alignment vertical="center" wrapText="1"/>
    </xf>
    <xf numFmtId="165" fontId="48" fillId="0" borderId="18" xfId="8" applyFont="1" applyBorder="1" applyAlignment="1">
      <alignment vertical="center" wrapText="1"/>
    </xf>
    <xf numFmtId="165" fontId="48" fillId="0" borderId="24" xfId="8" applyFont="1" applyBorder="1" applyAlignment="1">
      <alignment horizontal="justify" vertical="center" wrapText="1"/>
    </xf>
    <xf numFmtId="165" fontId="48" fillId="0" borderId="18" xfId="8" applyFont="1" applyBorder="1"/>
    <xf numFmtId="166" fontId="37" fillId="0" borderId="17" xfId="7" applyNumberFormat="1" applyFont="1" applyBorder="1" applyAlignment="1">
      <alignment horizontal="right"/>
    </xf>
    <xf numFmtId="0" fontId="48" fillId="0" borderId="29" xfId="0" applyFont="1" applyBorder="1" applyAlignment="1">
      <alignment horizontal="right"/>
    </xf>
    <xf numFmtId="165" fontId="37" fillId="0" borderId="32" xfId="8" applyFont="1" applyBorder="1" applyAlignment="1">
      <alignment horizontal="right" vertical="center" wrapText="1"/>
    </xf>
    <xf numFmtId="166" fontId="37" fillId="0" borderId="23" xfId="7" applyNumberFormat="1" applyFont="1" applyBorder="1" applyAlignment="1">
      <alignment horizontal="right"/>
    </xf>
    <xf numFmtId="166" fontId="37" fillId="0" borderId="24" xfId="7" applyNumberFormat="1" applyFont="1" applyBorder="1" applyAlignment="1">
      <alignment horizontal="right"/>
    </xf>
    <xf numFmtId="0" fontId="37" fillId="0" borderId="18" xfId="2" applyFont="1" applyBorder="1" applyAlignment="1">
      <alignment horizontal="right"/>
    </xf>
    <xf numFmtId="0" fontId="37" fillId="0" borderId="18" xfId="2" applyFont="1" applyBorder="1" applyAlignment="1">
      <alignment horizontal="right" wrapText="1"/>
    </xf>
    <xf numFmtId="166" fontId="37" fillId="0" borderId="17" xfId="9" applyNumberFormat="1" applyFont="1" applyBorder="1" applyAlignment="1">
      <alignment horizontal="right" wrapText="1"/>
    </xf>
    <xf numFmtId="165" fontId="11" fillId="31" borderId="18" xfId="8" applyFont="1" applyFill="1" applyBorder="1" applyAlignment="1" applyProtection="1">
      <alignment horizontal="right" vertical="top"/>
      <protection locked="0"/>
    </xf>
    <xf numFmtId="4" fontId="11" fillId="31" borderId="18" xfId="0" applyNumberFormat="1" applyFont="1" applyFill="1" applyBorder="1" applyAlignment="1">
      <alignment horizontal="right" vertical="top"/>
    </xf>
    <xf numFmtId="165" fontId="37" fillId="31" borderId="18" xfId="8" applyFont="1" applyFill="1" applyBorder="1" applyAlignment="1" applyProtection="1">
      <alignment horizontal="right" vertical="top"/>
      <protection locked="0"/>
    </xf>
    <xf numFmtId="0" fontId="48" fillId="0" borderId="17" xfId="0" applyFont="1" applyBorder="1" applyAlignment="1">
      <alignment horizontal="right"/>
    </xf>
    <xf numFmtId="165" fontId="37" fillId="0" borderId="23" xfId="8" applyFont="1" applyBorder="1" applyAlignment="1">
      <alignment horizontal="right" vertical="center" wrapText="1"/>
    </xf>
    <xf numFmtId="165" fontId="48" fillId="0" borderId="28" xfId="8" applyFont="1" applyBorder="1" applyAlignment="1">
      <alignment horizontal="right" vertical="center" wrapText="1"/>
    </xf>
    <xf numFmtId="165" fontId="48" fillId="0" borderId="0" xfId="8" applyFont="1" applyBorder="1" applyAlignment="1">
      <alignment horizontal="right" vertical="center" wrapText="1"/>
    </xf>
    <xf numFmtId="43" fontId="48" fillId="0" borderId="18" xfId="7" applyFont="1" applyFill="1" applyBorder="1" applyAlignment="1">
      <alignment horizontal="justify" vertical="center" wrapText="1"/>
    </xf>
    <xf numFmtId="43" fontId="48" fillId="0" borderId="36" xfId="7" applyFont="1" applyFill="1" applyBorder="1" applyAlignment="1">
      <alignment horizontal="justify" vertical="center" wrapText="1"/>
    </xf>
    <xf numFmtId="43" fontId="48" fillId="0" borderId="29" xfId="7" applyFont="1" applyFill="1" applyBorder="1" applyAlignment="1">
      <alignment horizontal="justify" vertical="center" wrapText="1"/>
    </xf>
    <xf numFmtId="43" fontId="48" fillId="0" borderId="23" xfId="7" applyFont="1" applyFill="1" applyBorder="1" applyAlignment="1">
      <alignment horizontal="justify" vertical="center" wrapText="1"/>
    </xf>
    <xf numFmtId="165" fontId="48" fillId="0" borderId="38" xfId="8" applyFont="1" applyBorder="1" applyAlignment="1">
      <alignment horizontal="justify" vertical="center" wrapText="1"/>
    </xf>
    <xf numFmtId="165" fontId="48" fillId="0" borderId="40" xfId="8" applyFont="1" applyBorder="1" applyAlignment="1">
      <alignment horizontal="justify" vertical="center" wrapText="1"/>
    </xf>
    <xf numFmtId="165" fontId="48" fillId="0" borderId="17" xfId="8" applyFont="1" applyBorder="1" applyAlignment="1">
      <alignment horizontal="left" vertical="center" wrapText="1"/>
    </xf>
    <xf numFmtId="43" fontId="48" fillId="0" borderId="38" xfId="7" applyFont="1" applyFill="1" applyBorder="1" applyAlignment="1">
      <alignment horizontal="justify" vertical="center" wrapText="1"/>
    </xf>
    <xf numFmtId="165" fontId="48" fillId="0" borderId="39" xfId="8" applyFont="1" applyBorder="1" applyAlignment="1">
      <alignment horizontal="left" vertical="center" wrapText="1"/>
    </xf>
    <xf numFmtId="43" fontId="48" fillId="0" borderId="18" xfId="7" applyFont="1" applyFill="1" applyBorder="1" applyAlignment="1">
      <alignment horizontal="left" vertical="center" wrapText="1"/>
    </xf>
    <xf numFmtId="43" fontId="48" fillId="0" borderId="36" xfId="7" applyFont="1" applyFill="1" applyBorder="1" applyAlignment="1">
      <alignment horizontal="left" vertical="center" wrapText="1"/>
    </xf>
    <xf numFmtId="43" fontId="37" fillId="0" borderId="36" xfId="7" applyFont="1" applyFill="1" applyBorder="1" applyAlignment="1">
      <alignment horizontal="justify" vertical="center" wrapText="1"/>
    </xf>
    <xf numFmtId="43" fontId="48" fillId="0" borderId="0" xfId="7" applyFont="1" applyFill="1" applyBorder="1" applyAlignment="1">
      <alignment horizontal="justify" vertical="center" wrapText="1"/>
    </xf>
    <xf numFmtId="43" fontId="48" fillId="0" borderId="39" xfId="7" applyFont="1" applyFill="1" applyBorder="1" applyAlignment="1">
      <alignment horizontal="justify" vertical="center" wrapText="1"/>
    </xf>
    <xf numFmtId="165" fontId="48" fillId="31" borderId="18" xfId="8" applyFont="1" applyFill="1" applyBorder="1" applyAlignment="1">
      <alignment horizontal="justify" vertical="center" wrapText="1"/>
    </xf>
    <xf numFmtId="43" fontId="48" fillId="31" borderId="36" xfId="7" applyFont="1" applyFill="1" applyBorder="1" applyAlignment="1">
      <alignment horizontal="justify" vertical="center" wrapText="1"/>
    </xf>
    <xf numFmtId="43" fontId="48" fillId="0" borderId="37" xfId="7" applyFont="1" applyFill="1" applyBorder="1" applyAlignment="1">
      <alignment horizontal="justify" vertical="center" wrapText="1"/>
    </xf>
    <xf numFmtId="43" fontId="37" fillId="0" borderId="18" xfId="7" applyFont="1" applyFill="1" applyBorder="1" applyAlignment="1">
      <alignment horizontal="justify" vertical="center" wrapText="1"/>
    </xf>
    <xf numFmtId="43" fontId="48" fillId="0" borderId="41" xfId="7" applyFont="1" applyFill="1" applyBorder="1" applyAlignment="1">
      <alignment horizontal="justify" vertical="center" wrapText="1"/>
    </xf>
    <xf numFmtId="43" fontId="48" fillId="0" borderId="42" xfId="7" applyFont="1" applyFill="1" applyBorder="1" applyAlignment="1">
      <alignment horizontal="justify" vertical="center" wrapText="1"/>
    </xf>
    <xf numFmtId="43" fontId="48" fillId="0" borderId="17" xfId="7" applyFont="1" applyFill="1" applyBorder="1" applyAlignment="1">
      <alignment horizontal="left" vertical="center" wrapText="1"/>
    </xf>
    <xf numFmtId="4" fontId="37" fillId="0" borderId="18" xfId="4" applyNumberFormat="1" applyFont="1" applyBorder="1"/>
    <xf numFmtId="165" fontId="48" fillId="0" borderId="18" xfId="8" applyFont="1" applyBorder="1" applyAlignment="1">
      <alignment horizontal="left"/>
    </xf>
    <xf numFmtId="43" fontId="48" fillId="0" borderId="31" xfId="7" applyFont="1" applyFill="1" applyBorder="1" applyAlignment="1">
      <alignment horizontal="left"/>
    </xf>
    <xf numFmtId="165" fontId="48" fillId="0" borderId="29" xfId="8" applyFont="1" applyBorder="1" applyAlignment="1">
      <alignment horizontal="left"/>
    </xf>
    <xf numFmtId="43" fontId="48" fillId="0" borderId="38" xfId="7" applyFont="1" applyFill="1" applyBorder="1" applyAlignment="1"/>
    <xf numFmtId="165" fontId="48" fillId="0" borderId="18" xfId="8" applyFont="1" applyBorder="1" applyAlignment="1">
      <alignment vertical="center"/>
    </xf>
    <xf numFmtId="167" fontId="48" fillId="0" borderId="18" xfId="10" applyFont="1" applyBorder="1"/>
    <xf numFmtId="43" fontId="48" fillId="0" borderId="18" xfId="7" applyFont="1" applyFill="1" applyBorder="1" applyAlignment="1">
      <alignment horizontal="right" vertical="center" wrapText="1"/>
    </xf>
    <xf numFmtId="43" fontId="48" fillId="0" borderId="36" xfId="7" applyFont="1" applyFill="1" applyBorder="1" applyAlignment="1">
      <alignment horizontal="right" vertical="center" wrapText="1"/>
    </xf>
    <xf numFmtId="43" fontId="48" fillId="0" borderId="29" xfId="7" applyFont="1" applyFill="1" applyBorder="1" applyAlignment="1">
      <alignment horizontal="right" vertical="center" wrapText="1"/>
    </xf>
    <xf numFmtId="165" fontId="48" fillId="0" borderId="31" xfId="8" applyFont="1" applyBorder="1" applyAlignment="1">
      <alignment horizontal="justify" vertical="center" wrapText="1"/>
    </xf>
    <xf numFmtId="43" fontId="48" fillId="0" borderId="43" xfId="7" applyFont="1" applyFill="1" applyBorder="1" applyAlignment="1">
      <alignment horizontal="justify" vertical="center" wrapText="1"/>
    </xf>
    <xf numFmtId="0" fontId="37" fillId="0" borderId="18" xfId="0" applyFont="1" applyBorder="1" applyAlignment="1">
      <alignment horizontal="right" wrapText="1"/>
    </xf>
    <xf numFmtId="0" fontId="48" fillId="0" borderId="17" xfId="0" applyFont="1" applyBorder="1" applyAlignment="1">
      <alignment horizontal="right" wrapText="1"/>
    </xf>
    <xf numFmtId="166" fontId="37" fillId="0" borderId="17" xfId="7" applyNumberFormat="1" applyFont="1" applyBorder="1" applyAlignment="1">
      <alignment horizontal="right" wrapText="1"/>
    </xf>
    <xf numFmtId="166" fontId="37" fillId="0" borderId="18" xfId="7" applyNumberFormat="1" applyFont="1" applyBorder="1" applyAlignment="1">
      <alignment horizontal="right" wrapText="1"/>
    </xf>
    <xf numFmtId="3" fontId="11" fillId="0" borderId="29" xfId="0" applyNumberFormat="1" applyFont="1" applyBorder="1" applyAlignment="1" applyProtection="1">
      <alignment horizontal="right" vertical="top"/>
      <protection locked="0"/>
    </xf>
    <xf numFmtId="0" fontId="11" fillId="0" borderId="29" xfId="0" applyFont="1" applyBorder="1" applyAlignment="1" applyProtection="1">
      <alignment vertical="top"/>
      <protection locked="0"/>
    </xf>
    <xf numFmtId="0" fontId="11" fillId="0" borderId="29" xfId="0" applyFont="1" applyBorder="1" applyAlignment="1">
      <alignment vertical="top"/>
    </xf>
    <xf numFmtId="4" fontId="11" fillId="0" borderId="29" xfId="0" applyNumberFormat="1" applyFont="1" applyBorder="1" applyAlignment="1">
      <alignment horizontal="right" vertical="top"/>
    </xf>
    <xf numFmtId="4" fontId="11" fillId="0" borderId="29" xfId="0" applyNumberFormat="1" applyFont="1" applyBorder="1" applyAlignment="1" applyProtection="1">
      <alignment horizontal="center" vertical="top"/>
      <protection locked="0"/>
    </xf>
    <xf numFmtId="0" fontId="51" fillId="0" borderId="0" xfId="0" applyFont="1"/>
    <xf numFmtId="0" fontId="51" fillId="0" borderId="18" xfId="0" applyFont="1" applyBorder="1" applyAlignment="1" applyProtection="1">
      <alignment vertical="top"/>
      <protection locked="0"/>
    </xf>
    <xf numFmtId="3" fontId="51" fillId="31" borderId="18" xfId="0" applyNumberFormat="1" applyFont="1" applyFill="1" applyBorder="1" applyAlignment="1" applyProtection="1">
      <alignment horizontal="right" vertical="top"/>
      <protection locked="0"/>
    </xf>
    <xf numFmtId="0" fontId="51" fillId="31" borderId="18" xfId="0" applyFont="1" applyFill="1" applyBorder="1" applyAlignment="1" applyProtection="1">
      <alignment vertical="top"/>
      <protection locked="0"/>
    </xf>
    <xf numFmtId="0" fontId="51" fillId="31" borderId="18" xfId="0" applyFont="1" applyFill="1" applyBorder="1" applyAlignment="1">
      <alignment vertical="top"/>
    </xf>
    <xf numFmtId="4" fontId="51" fillId="31" borderId="18" xfId="0" applyNumberFormat="1" applyFont="1" applyFill="1" applyBorder="1" applyAlignment="1">
      <alignment horizontal="right" vertical="top"/>
    </xf>
    <xf numFmtId="4" fontId="51" fillId="31" borderId="18" xfId="0" applyNumberFormat="1" applyFont="1" applyFill="1" applyBorder="1" applyAlignment="1" applyProtection="1">
      <alignment horizontal="center" vertical="top"/>
      <protection locked="0"/>
    </xf>
    <xf numFmtId="165" fontId="51" fillId="31" borderId="18" xfId="8" applyFont="1" applyFill="1" applyBorder="1" applyAlignment="1" applyProtection="1">
      <alignment vertical="top"/>
      <protection locked="0"/>
    </xf>
    <xf numFmtId="0" fontId="51" fillId="31" borderId="18" xfId="8" applyNumberFormat="1" applyFont="1" applyFill="1" applyBorder="1" applyAlignment="1" applyProtection="1">
      <alignment vertical="top"/>
    </xf>
    <xf numFmtId="3" fontId="51" fillId="31" borderId="18" xfId="8" applyNumberFormat="1" applyFont="1" applyFill="1" applyBorder="1" applyAlignment="1" applyProtection="1">
      <alignment horizontal="right" vertical="top"/>
      <protection locked="0"/>
    </xf>
    <xf numFmtId="4" fontId="51" fillId="31" borderId="18" xfId="7" applyNumberFormat="1" applyFont="1" applyFill="1" applyBorder="1" applyAlignment="1" applyProtection="1">
      <alignment horizontal="right" vertical="top"/>
    </xf>
    <xf numFmtId="0" fontId="30" fillId="9" borderId="0" xfId="0" applyFont="1" applyFill="1" applyAlignment="1">
      <alignment vertical="top"/>
    </xf>
    <xf numFmtId="0" fontId="0" fillId="9" borderId="0" xfId="0" applyFill="1" applyAlignment="1">
      <alignment wrapText="1"/>
    </xf>
    <xf numFmtId="0" fontId="1" fillId="0" borderId="0" xfId="2" applyFont="1"/>
    <xf numFmtId="4" fontId="5" fillId="9" borderId="0" xfId="4" applyNumberFormat="1" applyFill="1"/>
    <xf numFmtId="0" fontId="11" fillId="41" borderId="18" xfId="0" applyFont="1" applyFill="1" applyBorder="1" applyAlignment="1">
      <alignment horizontal="left" vertical="top" wrapText="1"/>
    </xf>
    <xf numFmtId="1" fontId="11" fillId="9" borderId="20" xfId="0" applyNumberFormat="1" applyFont="1" applyFill="1" applyBorder="1" applyAlignment="1">
      <alignment horizontal="center"/>
    </xf>
    <xf numFmtId="0" fontId="44" fillId="41" borderId="18" xfId="0" applyFont="1" applyFill="1" applyBorder="1" applyAlignment="1">
      <alignment horizontal="left" vertical="top" wrapText="1"/>
    </xf>
    <xf numFmtId="0" fontId="44" fillId="41" borderId="18" xfId="0" applyFont="1" applyFill="1" applyBorder="1" applyAlignment="1">
      <alignment horizontal="center" vertical="center" wrapText="1"/>
    </xf>
    <xf numFmtId="0" fontId="44" fillId="41" borderId="18" xfId="0" applyFont="1" applyFill="1" applyBorder="1" applyAlignment="1">
      <alignment vertical="top" wrapText="1"/>
    </xf>
    <xf numFmtId="0" fontId="44" fillId="9" borderId="18" xfId="0" applyFont="1" applyFill="1" applyBorder="1" applyAlignment="1">
      <alignment vertical="top" wrapText="1"/>
    </xf>
    <xf numFmtId="0" fontId="11" fillId="41" borderId="18" xfId="0" applyFont="1" applyFill="1" applyBorder="1" applyAlignment="1">
      <alignment horizontal="center" vertical="top"/>
    </xf>
    <xf numFmtId="0" fontId="10" fillId="41" borderId="18" xfId="0" applyFont="1" applyFill="1" applyBorder="1" applyAlignment="1">
      <alignment horizontal="center" vertical="top"/>
    </xf>
    <xf numFmtId="0" fontId="11" fillId="9" borderId="18" xfId="0" applyFont="1" applyFill="1" applyBorder="1" applyAlignment="1">
      <alignment horizontal="center" vertical="top"/>
    </xf>
    <xf numFmtId="0" fontId="11" fillId="41" borderId="18" xfId="0" applyFont="1" applyFill="1" applyBorder="1" applyAlignment="1">
      <alignment vertical="top" wrapText="1"/>
    </xf>
    <xf numFmtId="0" fontId="37" fillId="0" borderId="18" xfId="0" applyFont="1" applyBorder="1" applyAlignment="1">
      <alignment vertical="top" wrapText="1"/>
    </xf>
    <xf numFmtId="0" fontId="11" fillId="9" borderId="18" xfId="0" applyFont="1" applyFill="1" applyBorder="1" applyAlignment="1">
      <alignment horizontal="left" vertical="top" wrapText="1"/>
    </xf>
    <xf numFmtId="1" fontId="52" fillId="0" borderId="18" xfId="0" applyNumberFormat="1" applyFont="1" applyBorder="1" applyAlignment="1" applyProtection="1">
      <alignment horizontal="left" vertical="center" wrapText="1"/>
      <protection locked="0"/>
    </xf>
    <xf numFmtId="1" fontId="52" fillId="0" borderId="18" xfId="0" applyNumberFormat="1" applyFont="1" applyBorder="1" applyAlignment="1" applyProtection="1">
      <alignment horizontal="left"/>
      <protection locked="0"/>
    </xf>
    <xf numFmtId="1" fontId="53" fillId="0" borderId="18" xfId="0" applyNumberFormat="1" applyFont="1" applyBorder="1" applyAlignment="1" applyProtection="1">
      <alignment horizontal="left" vertical="center" wrapText="1"/>
      <protection locked="0"/>
    </xf>
    <xf numFmtId="1" fontId="53" fillId="0" borderId="18" xfId="0" applyNumberFormat="1" applyFont="1" applyBorder="1" applyAlignment="1" applyProtection="1">
      <alignment horizontal="left"/>
      <protection locked="0"/>
    </xf>
    <xf numFmtId="0" fontId="54" fillId="9" borderId="18" xfId="0" applyFont="1" applyFill="1" applyBorder="1" applyAlignment="1">
      <alignment horizontal="left" vertical="center" wrapText="1"/>
    </xf>
    <xf numFmtId="0" fontId="54" fillId="0" borderId="18" xfId="0" applyFont="1" applyBorder="1" applyAlignment="1">
      <alignment horizontal="left" vertical="center" wrapText="1"/>
    </xf>
    <xf numFmtId="0" fontId="11" fillId="9" borderId="18" xfId="0" applyFont="1" applyFill="1" applyBorder="1" applyAlignment="1">
      <alignment vertical="top" wrapText="1"/>
    </xf>
    <xf numFmtId="3" fontId="25" fillId="9" borderId="0" xfId="0" applyNumberFormat="1" applyFont="1" applyFill="1"/>
    <xf numFmtId="3" fontId="11" fillId="3" borderId="7" xfId="0" applyNumberFormat="1" applyFont="1" applyFill="1" applyBorder="1" applyAlignment="1">
      <alignment horizontal="center"/>
    </xf>
    <xf numFmtId="4" fontId="11" fillId="2" borderId="7" xfId="0" applyNumberFormat="1" applyFont="1" applyFill="1" applyBorder="1" applyAlignment="1" applyProtection="1">
      <alignment horizontal="center"/>
      <protection locked="0"/>
    </xf>
    <xf numFmtId="1" fontId="10" fillId="9" borderId="20" xfId="0" applyNumberFormat="1" applyFont="1" applyFill="1" applyBorder="1" applyAlignment="1" applyProtection="1">
      <alignment horizontal="center"/>
      <protection locked="0"/>
    </xf>
    <xf numFmtId="3" fontId="10" fillId="9" borderId="20" xfId="0" applyNumberFormat="1" applyFont="1" applyFill="1" applyBorder="1" applyAlignment="1" applyProtection="1">
      <alignment horizontal="center"/>
      <protection locked="0"/>
    </xf>
    <xf numFmtId="3" fontId="10" fillId="9" borderId="20" xfId="0" applyNumberFormat="1" applyFont="1" applyFill="1" applyBorder="1" applyAlignment="1">
      <alignment horizontal="center"/>
    </xf>
    <xf numFmtId="2" fontId="10" fillId="9" borderId="20" xfId="0" applyNumberFormat="1" applyFont="1" applyFill="1" applyBorder="1" applyAlignment="1">
      <alignment horizontal="center"/>
    </xf>
    <xf numFmtId="2" fontId="10" fillId="9" borderId="20" xfId="0" applyNumberFormat="1" applyFont="1" applyFill="1" applyBorder="1" applyAlignment="1" applyProtection="1">
      <alignment horizontal="center"/>
      <protection locked="0"/>
    </xf>
    <xf numFmtId="0" fontId="39" fillId="41" borderId="29" xfId="0" applyFont="1" applyFill="1" applyBorder="1" applyAlignment="1">
      <alignment horizontal="center" vertical="top"/>
    </xf>
    <xf numFmtId="0" fontId="26" fillId="9" borderId="18" xfId="0" applyFont="1" applyFill="1" applyBorder="1"/>
    <xf numFmtId="0" fontId="11" fillId="9" borderId="0" xfId="0" applyFont="1" applyFill="1" applyAlignment="1">
      <alignment horizontal="left" vertical="top" wrapText="1"/>
    </xf>
    <xf numFmtId="0" fontId="39" fillId="41" borderId="29" xfId="0" applyFont="1" applyFill="1" applyBorder="1" applyAlignment="1">
      <alignment vertical="top" wrapText="1"/>
    </xf>
    <xf numFmtId="0" fontId="39" fillId="41" borderId="28" xfId="0" applyFont="1" applyFill="1" applyBorder="1" applyAlignment="1">
      <alignment vertical="top" wrapText="1"/>
    </xf>
    <xf numFmtId="0" fontId="55" fillId="0" borderId="18" xfId="0" applyFont="1" applyBorder="1" applyAlignment="1">
      <alignment horizontal="left" vertical="center" wrapText="1"/>
    </xf>
    <xf numFmtId="0" fontId="1" fillId="0" borderId="18" xfId="0" applyFont="1" applyBorder="1" applyAlignment="1" applyProtection="1">
      <alignment horizontal="right" wrapText="1"/>
      <protection locked="0"/>
    </xf>
    <xf numFmtId="0" fontId="1" fillId="0" borderId="18" xfId="0" applyFont="1" applyBorder="1" applyAlignment="1" applyProtection="1">
      <alignment horizontal="right"/>
      <protection locked="0"/>
    </xf>
    <xf numFmtId="0" fontId="1" fillId="0" borderId="18" xfId="0" applyFont="1" applyBorder="1" applyAlignment="1">
      <alignment horizontal="right"/>
    </xf>
    <xf numFmtId="0" fontId="1" fillId="0" borderId="29" xfId="0" applyFont="1" applyBorder="1" applyAlignment="1">
      <alignment horizontal="right"/>
    </xf>
    <xf numFmtId="0" fontId="1" fillId="0" borderId="18" xfId="0" applyFont="1" applyBorder="1" applyAlignment="1">
      <alignment horizontal="right" wrapText="1"/>
    </xf>
    <xf numFmtId="0" fontId="1" fillId="31" borderId="18" xfId="0" applyFont="1" applyFill="1" applyBorder="1" applyAlignment="1">
      <alignment horizontal="right"/>
    </xf>
    <xf numFmtId="0" fontId="1" fillId="0" borderId="23" xfId="0" applyFont="1" applyBorder="1" applyAlignment="1">
      <alignment horizontal="right"/>
    </xf>
    <xf numFmtId="43" fontId="1" fillId="0" borderId="29" xfId="7" applyFont="1" applyBorder="1"/>
    <xf numFmtId="43" fontId="1" fillId="0" borderId="18" xfId="7" applyFont="1" applyBorder="1"/>
    <xf numFmtId="165" fontId="1" fillId="0" borderId="32" xfId="8" applyFont="1" applyBorder="1" applyAlignment="1">
      <alignment horizontal="right" vertical="center" wrapText="1"/>
    </xf>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8" borderId="0" xfId="6" applyFont="1" applyFill="1" applyAlignment="1">
      <alignment horizontal="left" vertical="top"/>
    </xf>
    <xf numFmtId="0" fontId="30" fillId="0" borderId="0" xfId="6" applyFont="1" applyAlignment="1">
      <alignment horizontal="center" vertical="top"/>
    </xf>
    <xf numFmtId="0" fontId="31" fillId="0" borderId="0" xfId="6" applyFont="1" applyAlignment="1">
      <alignment horizontal="center" vertical="top"/>
    </xf>
    <xf numFmtId="0" fontId="10" fillId="0" borderId="0" xfId="6" applyFont="1" applyAlignment="1">
      <alignment horizontal="center" vertical="top"/>
    </xf>
    <xf numFmtId="0" fontId="10" fillId="4" borderId="0" xfId="6" applyFont="1" applyFill="1" applyAlignment="1">
      <alignment horizontal="left" vertical="top"/>
    </xf>
    <xf numFmtId="0" fontId="10" fillId="4" borderId="2" xfId="0" applyFont="1" applyFill="1" applyBorder="1" applyAlignment="1">
      <alignment horizontal="left" vertical="top" wrapText="1"/>
    </xf>
    <xf numFmtId="0" fontId="39" fillId="9" borderId="0" xfId="0" applyFont="1" applyFill="1" applyAlignment="1">
      <alignment horizontal="center"/>
    </xf>
    <xf numFmtId="0" fontId="30" fillId="9" borderId="0" xfId="6" applyFont="1" applyFill="1" applyAlignment="1">
      <alignment horizontal="center"/>
    </xf>
    <xf numFmtId="0" fontId="31" fillId="9" borderId="0" xfId="6" applyFont="1" applyFill="1" applyAlignment="1">
      <alignment horizontal="center"/>
    </xf>
    <xf numFmtId="0" fontId="10" fillId="9" borderId="0" xfId="6" applyFont="1" applyFill="1" applyAlignment="1">
      <alignment horizontal="center"/>
    </xf>
    <xf numFmtId="0" fontId="10" fillId="10" borderId="14" xfId="0" applyFont="1" applyFill="1" applyBorder="1" applyAlignment="1">
      <alignment horizontal="left"/>
    </xf>
    <xf numFmtId="0" fontId="18" fillId="0" borderId="4" xfId="0" applyFont="1" applyBorder="1" applyAlignment="1">
      <alignment horizontal="center"/>
    </xf>
    <xf numFmtId="0" fontId="18"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0" fillId="4" borderId="0" xfId="0" applyFont="1" applyFill="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18" fillId="0" borderId="16"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10" fillId="0" borderId="12" xfId="0" applyFont="1" applyBorder="1" applyAlignment="1">
      <alignment horizontal="center"/>
    </xf>
    <xf numFmtId="0" fontId="10" fillId="4" borderId="12" xfId="0" applyFont="1" applyFill="1" applyBorder="1" applyAlignment="1">
      <alignment horizontal="left"/>
    </xf>
    <xf numFmtId="0" fontId="10" fillId="10" borderId="0" xfId="0" applyFont="1" applyFill="1" applyAlignment="1">
      <alignment horizontal="left"/>
    </xf>
    <xf numFmtId="0" fontId="10" fillId="10" borderId="12" xfId="0" applyFont="1" applyFill="1" applyBorder="1" applyAlignment="1">
      <alignment horizontal="left"/>
    </xf>
    <xf numFmtId="0" fontId="15" fillId="11" borderId="5" xfId="0" applyFont="1" applyFill="1" applyBorder="1" applyAlignment="1">
      <alignment horizontal="center" vertical="center" wrapText="1"/>
    </xf>
    <xf numFmtId="0" fontId="22" fillId="11" borderId="6" xfId="3" applyFont="1" applyFill="1" applyBorder="1" applyAlignment="1">
      <alignment horizontal="center" vertical="center"/>
    </xf>
    <xf numFmtId="0" fontId="22" fillId="11" borderId="13" xfId="3" applyFont="1" applyFill="1" applyBorder="1" applyAlignment="1">
      <alignment horizontal="center" vertical="center"/>
    </xf>
    <xf numFmtId="0" fontId="22" fillId="11" borderId="6" xfId="3" applyFont="1" applyFill="1" applyBorder="1" applyAlignment="1">
      <alignment horizontal="center" vertical="center" wrapText="1"/>
    </xf>
    <xf numFmtId="0" fontId="22" fillId="11" borderId="13" xfId="3" applyFont="1" applyFill="1" applyBorder="1" applyAlignment="1">
      <alignment horizontal="center" vertical="center" wrapText="1"/>
    </xf>
    <xf numFmtId="0" fontId="15" fillId="11" borderId="5" xfId="0" applyFont="1" applyFill="1" applyBorder="1" applyAlignment="1">
      <alignment horizontal="center" vertical="center"/>
    </xf>
    <xf numFmtId="0" fontId="22" fillId="11" borderId="5" xfId="3" applyFont="1" applyFill="1" applyBorder="1" applyAlignment="1">
      <alignment horizontal="center" vertical="center"/>
    </xf>
    <xf numFmtId="0" fontId="22" fillId="11" borderId="5" xfId="3" applyFont="1" applyFill="1" applyBorder="1" applyAlignment="1">
      <alignment horizontal="center" textRotation="90"/>
    </xf>
  </cellXfs>
  <cellStyles count="11">
    <cellStyle name="Excel Built-in Comma" xfId="10" xr:uid="{EDE074B6-276E-42CC-B9EC-DE07F2419AC0}"/>
    <cellStyle name="Excel Built-in Normal" xfId="8" xr:uid="{BE6F4755-7E55-4A98-B5C9-65C69A0024F6}"/>
    <cellStyle name="Millares" xfId="7" builtinId="3"/>
    <cellStyle name="Millares 2" xfId="1" xr:uid="{00000000-0005-0000-0000-000000000000}"/>
    <cellStyle name="Millares 3" xfId="5" xr:uid="{00000000-0005-0000-0000-000001000000}"/>
    <cellStyle name="Millares 8" xfId="9" xr:uid="{86F1D789-D31B-4354-9281-AF0ED486A75C}"/>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9">
    <dxf>
      <font>
        <b val="0"/>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numFmt numFmtId="4" formatCode="#,##0.00"/>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numFmt numFmtId="4" formatCode="#,##0.0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family val="2"/>
        <scheme val="minor"/>
      </font>
      <numFmt numFmtId="4" formatCode="#,##0.0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family val="2"/>
        <scheme val="minor"/>
      </font>
      <numFmt numFmtId="3"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numFmt numFmtId="3" formatCode="#,##0"/>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family val="2"/>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family val="2"/>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B1690BC9-8079-4376-80F9-90EBAD787D9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F5726495-CC75-4557-91A8-0BC5D8E1A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917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885825</xdr:colOff>
      <xdr:row>4</xdr:row>
      <xdr:rowOff>103822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155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4" name="2 Imagen">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5" name="2 Imagen">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6" name="2 Imagen">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7" name="2 Imagen">
          <a:extLst>
            <a:ext uri="{FF2B5EF4-FFF2-40B4-BE49-F238E27FC236}">
              <a16:creationId xmlns:a16="http://schemas.microsoft.com/office/drawing/2014/main" id="{00000000-0008-0000-0100-000007000000}"/>
            </a:ext>
            <a:ext uri="{147F2762-F138-4A5C-976F-8EAC2B608ADB}">
              <a16:predDERef xmlns:a16="http://schemas.microsoft.com/office/drawing/2014/main" pre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8" name="2 Imagen">
          <a:extLst>
            <a:ext uri="{FF2B5EF4-FFF2-40B4-BE49-F238E27FC236}">
              <a16:creationId xmlns:a16="http://schemas.microsoft.com/office/drawing/2014/main" id="{00000000-0008-0000-0100-000008000000}"/>
            </a:ext>
            <a:ext uri="{147F2762-F138-4A5C-976F-8EAC2B608ADB}">
              <a16:predDERef xmlns:a16="http://schemas.microsoft.com/office/drawing/2014/main" pre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9" name="2 Imagen">
          <a:extLst>
            <a:ext uri="{FF2B5EF4-FFF2-40B4-BE49-F238E27FC236}">
              <a16:creationId xmlns:a16="http://schemas.microsoft.com/office/drawing/2014/main" id="{00000000-0008-0000-0100-000009000000}"/>
            </a:ext>
            <a:ext uri="{147F2762-F138-4A5C-976F-8EAC2B608ADB}">
              <a16:predDERef xmlns:a16="http://schemas.microsoft.com/office/drawing/2014/main" pre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10" name="2 Imagen">
          <a:extLst>
            <a:ext uri="{FF2B5EF4-FFF2-40B4-BE49-F238E27FC236}">
              <a16:creationId xmlns:a16="http://schemas.microsoft.com/office/drawing/2014/main" id="{00000000-0008-0000-0100-00000A000000}"/>
            </a:ext>
            <a:ext uri="{147F2762-F138-4A5C-976F-8EAC2B608ADB}">
              <a16:predDERef xmlns:a16="http://schemas.microsoft.com/office/drawing/2014/main" pre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11" name="2 Imagen">
          <a:extLst>
            <a:ext uri="{FF2B5EF4-FFF2-40B4-BE49-F238E27FC236}">
              <a16:creationId xmlns:a16="http://schemas.microsoft.com/office/drawing/2014/main" id="{00000000-0008-0000-0100-00000B000000}"/>
            </a:ext>
            <a:ext uri="{147F2762-F138-4A5C-976F-8EAC2B608ADB}">
              <a16:predDERef xmlns:a16="http://schemas.microsoft.com/office/drawing/2014/main" pre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12" name="2 Imagen">
          <a:extLst>
            <a:ext uri="{FF2B5EF4-FFF2-40B4-BE49-F238E27FC236}">
              <a16:creationId xmlns:a16="http://schemas.microsoft.com/office/drawing/2014/main" id="{00000000-0008-0000-0100-00000C000000}"/>
            </a:ext>
            <a:ext uri="{147F2762-F138-4A5C-976F-8EAC2B608ADB}">
              <a16:predDERef xmlns:a16="http://schemas.microsoft.com/office/drawing/2014/main" pre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155</xdr:row>
      <xdr:rowOff>0</xdr:rowOff>
    </xdr:from>
    <xdr:ext cx="752475" cy="0"/>
    <xdr:pic>
      <xdr:nvPicPr>
        <xdr:cNvPr id="13" name="2 Imagen">
          <a:extLst>
            <a:ext uri="{FF2B5EF4-FFF2-40B4-BE49-F238E27FC236}">
              <a16:creationId xmlns:a16="http://schemas.microsoft.com/office/drawing/2014/main" id="{00000000-0008-0000-0100-00000D000000}"/>
            </a:ext>
            <a:ext uri="{147F2762-F138-4A5C-976F-8EAC2B608ADB}">
              <a16:predDERef xmlns:a16="http://schemas.microsoft.com/office/drawing/2014/main" pre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8</xdr:row>
      <xdr:rowOff>0</xdr:rowOff>
    </xdr:from>
    <xdr:to>
      <xdr:col>4</xdr:col>
      <xdr:colOff>152400</xdr:colOff>
      <xdr:row>8</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4</xdr:col>
      <xdr:colOff>295275</xdr:colOff>
      <xdr:row>6</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user_srs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user_srs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rsmetropolitano-my.sharepoint.com/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user_srs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800" totalsRowCount="1" headerRowDxfId="28" dataDxfId="27" totalsRowDxfId="26">
  <autoFilter ref="B7:N799"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Row],[Código_Actividad]]="","",'[4]Formulario PPGR1'!#REF!)</calculatedColumnFormula>
    </tableColumn>
    <tableColumn id="15" xr3:uid="{00000000-0010-0000-0000-00000F000000}" name="SRS" dataDxfId="21" totalsRowDxfId="20">
      <calculatedColumnFormula>IF(Tabla1[[#This Row],[Código_Actividad]]="","",'[4]Formulario PPGR1'!#REF!)</calculatedColumnFormula>
    </tableColumn>
    <tableColumn id="16" xr3:uid="{00000000-0010-0000-0000-000010000000}" name="AREA" dataDxfId="19" totalsRowDxfId="18">
      <calculatedColumnFormula>IF(Tabla1[[#This Row],[Código_Actividad]]="","",'[4]Formulario PPGR1'!#REF!)</calculatedColumnFormula>
    </tableColumn>
    <tableColumn id="17" xr3:uid="{00000000-0010-0000-0000-000011000000}" name="TIPO" dataDxfId="17" totalsRowDxfId="16">
      <calculatedColumnFormula>IF(Tabla1[[#This Row],[Código_Actividad]]="","",'[4]Formulario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custom" dataDxfId="5" totalsRowDxfId="4">
      <calculatedColumnFormula>+Tabla1[[#This Row],[Precio Unitario]]*Tabla1[[#This Row],[Cantidad de Insumos]]</calculatedColumnFormula>
      <totalsRowFormula>SUM(L8:L799)</totalsRow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21974300-D1B3-4E96-B340-AAD6A60E146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55CE-EECD-439C-8F78-C97E9FD53E49}">
  <dimension ref="A1:BS298"/>
  <sheetViews>
    <sheetView showGridLines="0" topLeftCell="C1" zoomScaleNormal="100" workbookViewId="0">
      <selection activeCell="M22" sqref="M22"/>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6" t="s">
        <v>0</v>
      </c>
      <c r="C1" s="75"/>
      <c r="D1" s="75"/>
      <c r="E1" s="75"/>
      <c r="F1" s="75"/>
      <c r="G1" s="75"/>
      <c r="H1" s="75"/>
      <c r="I1" s="75"/>
    </row>
    <row r="2" spans="1:21" ht="15.75" x14ac:dyDescent="0.25">
      <c r="B2" s="76" t="s">
        <v>1</v>
      </c>
      <c r="C2" s="76"/>
      <c r="D2" s="76"/>
      <c r="E2" s="76"/>
      <c r="F2" s="76"/>
      <c r="G2" s="76"/>
      <c r="H2" s="76"/>
      <c r="I2" s="76"/>
      <c r="K2" s="385"/>
      <c r="L2" s="385"/>
      <c r="M2" s="385"/>
      <c r="N2" s="385"/>
      <c r="O2" s="385"/>
      <c r="P2" s="385"/>
      <c r="Q2" s="385"/>
      <c r="R2" s="385"/>
      <c r="S2" s="385"/>
      <c r="T2" s="385"/>
      <c r="U2" s="385"/>
    </row>
    <row r="3" spans="1:21" ht="15" x14ac:dyDescent="0.25">
      <c r="B3" s="77" t="s">
        <v>2</v>
      </c>
      <c r="C3" s="77"/>
      <c r="D3" s="77"/>
      <c r="E3" s="77"/>
      <c r="F3" s="77"/>
      <c r="G3" s="77"/>
      <c r="H3" s="77"/>
      <c r="I3" s="77"/>
      <c r="K3" s="57">
        <v>2025</v>
      </c>
      <c r="L3" s="57">
        <v>2026</v>
      </c>
      <c r="M3" s="57">
        <v>2027</v>
      </c>
      <c r="N3" s="57">
        <v>2028</v>
      </c>
    </row>
    <row r="4" spans="1:21" x14ac:dyDescent="0.2">
      <c r="B4" s="78" t="s">
        <v>3</v>
      </c>
      <c r="C4" s="78"/>
      <c r="D4" s="78"/>
      <c r="E4" s="78"/>
      <c r="F4" s="78"/>
      <c r="G4" s="78"/>
      <c r="H4" s="78"/>
      <c r="I4" s="78"/>
      <c r="K4" s="57" t="s">
        <v>4</v>
      </c>
      <c r="L4" s="57" t="s">
        <v>5</v>
      </c>
      <c r="M4" s="57" t="s">
        <v>6</v>
      </c>
      <c r="N4" s="57" t="s">
        <v>7</v>
      </c>
      <c r="O4" s="57" t="s">
        <v>8</v>
      </c>
      <c r="P4" s="57" t="s">
        <v>9</v>
      </c>
      <c r="Q4" s="57" t="s">
        <v>10</v>
      </c>
      <c r="R4" s="57" t="s">
        <v>11</v>
      </c>
      <c r="S4" s="57" t="s">
        <v>12</v>
      </c>
      <c r="T4" s="57" t="s">
        <v>13</v>
      </c>
    </row>
    <row r="5" spans="1:21" x14ac:dyDescent="0.2">
      <c r="A5" s="80"/>
      <c r="B5" s="78" t="s">
        <v>14</v>
      </c>
      <c r="C5" s="79">
        <v>2025</v>
      </c>
      <c r="D5" s="78"/>
      <c r="F5" s="78"/>
      <c r="G5" s="80"/>
      <c r="H5" s="80"/>
    </row>
    <row r="6" spans="1:21" x14ac:dyDescent="0.2">
      <c r="A6" s="4" t="s">
        <v>15</v>
      </c>
      <c r="B6" s="575" t="s">
        <v>13</v>
      </c>
      <c r="C6" s="575"/>
      <c r="D6" s="575"/>
      <c r="E6" s="575"/>
      <c r="F6" s="575"/>
      <c r="G6" s="575"/>
      <c r="H6" s="575"/>
      <c r="I6" s="576"/>
    </row>
    <row r="7" spans="1:21" x14ac:dyDescent="0.2">
      <c r="A7" s="55" t="s">
        <v>16</v>
      </c>
      <c r="B7" s="577" t="s">
        <v>17</v>
      </c>
      <c r="C7" s="577"/>
      <c r="D7" s="577"/>
      <c r="E7" s="577"/>
      <c r="F7" s="577"/>
      <c r="G7" s="577"/>
      <c r="H7" s="577"/>
      <c r="I7" s="578"/>
    </row>
    <row r="8" spans="1:21" ht="12.75" customHeight="1" x14ac:dyDescent="0.2">
      <c r="A8" s="579" t="s">
        <v>18</v>
      </c>
      <c r="B8" s="573" t="s">
        <v>19</v>
      </c>
      <c r="C8" s="573" t="s">
        <v>20</v>
      </c>
      <c r="D8" s="573" t="s">
        <v>21</v>
      </c>
      <c r="E8" s="573" t="s">
        <v>22</v>
      </c>
      <c r="F8" s="581" t="s">
        <v>23</v>
      </c>
      <c r="G8" s="581"/>
      <c r="H8" s="581"/>
      <c r="I8" s="581"/>
      <c r="K8" s="573" t="s">
        <v>24</v>
      </c>
    </row>
    <row r="9" spans="1:21" ht="31.5" customHeight="1" x14ac:dyDescent="0.2">
      <c r="A9" s="580"/>
      <c r="B9" s="574"/>
      <c r="C9" s="574"/>
      <c r="D9" s="574"/>
      <c r="E9" s="574"/>
      <c r="F9" s="6" t="s">
        <v>25</v>
      </c>
      <c r="G9" s="6" t="s">
        <v>26</v>
      </c>
      <c r="H9" s="6" t="s">
        <v>27</v>
      </c>
      <c r="I9" s="6" t="s">
        <v>28</v>
      </c>
      <c r="K9" s="574"/>
    </row>
    <row r="10" spans="1:21" x14ac:dyDescent="0.2">
      <c r="A10" s="7" t="s">
        <v>29</v>
      </c>
      <c r="B10" s="8" t="s">
        <v>30</v>
      </c>
      <c r="C10" s="66">
        <f>SUM(C11:C12)</f>
        <v>76140</v>
      </c>
      <c r="D10" s="66">
        <f t="shared" ref="D10:I10" si="0">SUM(D11:D12)</f>
        <v>81974.400000000009</v>
      </c>
      <c r="E10" s="66">
        <f t="shared" si="0"/>
        <v>88259.469561173901</v>
      </c>
      <c r="F10" s="66">
        <f t="shared" si="0"/>
        <v>19658.14009087149</v>
      </c>
      <c r="G10" s="66">
        <f t="shared" si="0"/>
        <v>24857.44368973848</v>
      </c>
      <c r="H10" s="66">
        <f t="shared" si="0"/>
        <v>24535.595285895746</v>
      </c>
      <c r="I10" s="66">
        <f t="shared" si="0"/>
        <v>19208.290494668181</v>
      </c>
      <c r="J10" s="549"/>
      <c r="K10" s="66">
        <f t="shared" ref="K10" si="1">SUM(K11:K12)</f>
        <v>68312</v>
      </c>
    </row>
    <row r="11" spans="1:21" x14ac:dyDescent="0.2">
      <c r="A11" s="9" t="s">
        <v>31</v>
      </c>
      <c r="B11" s="73"/>
      <c r="C11" s="68">
        <v>31931</v>
      </c>
      <c r="D11" s="69">
        <f>(K11/10)*12</f>
        <v>34119.600000000006</v>
      </c>
      <c r="E11" s="550">
        <f>IF(C11="",0,(D11/C11)*D11)</f>
        <v>36458.210020356404</v>
      </c>
      <c r="F11" s="68">
        <f>+(6926/C11)*E11</f>
        <v>7907.9754032441342</v>
      </c>
      <c r="G11" s="68">
        <f>+(9067/C11)*E11</f>
        <v>10352.528585217235</v>
      </c>
      <c r="H11" s="68">
        <f>+(8937/C11)*E11</f>
        <v>10204.097051514991</v>
      </c>
      <c r="I11" s="68">
        <f>+(7001/C11)*E11</f>
        <v>7993.6089803800442</v>
      </c>
      <c r="J11" s="549"/>
      <c r="K11" s="68">
        <v>28433</v>
      </c>
    </row>
    <row r="12" spans="1:21" x14ac:dyDescent="0.2">
      <c r="A12" s="9" t="s">
        <v>32</v>
      </c>
      <c r="B12" s="73"/>
      <c r="C12" s="68">
        <v>44209</v>
      </c>
      <c r="D12" s="69">
        <f>(K12/10)*12</f>
        <v>47854.8</v>
      </c>
      <c r="E12" s="550">
        <f>IF(C12="",0,(D12/C12)*D12)</f>
        <v>51801.259540817489</v>
      </c>
      <c r="F12" s="68">
        <f>+(10028/C12)*E12</f>
        <v>11750.164687627355</v>
      </c>
      <c r="G12" s="68">
        <f>+(12379/C12)*E12</f>
        <v>14504.915104521244</v>
      </c>
      <c r="H12" s="68">
        <f>+(12231/C12)*E12</f>
        <v>14331.498234380753</v>
      </c>
      <c r="I12" s="68">
        <f>+(9571/C12)*E12</f>
        <v>11214.681514288137</v>
      </c>
      <c r="J12" s="549"/>
      <c r="K12" s="68">
        <v>39879</v>
      </c>
    </row>
    <row r="13" spans="1:21" ht="15" customHeight="1" x14ac:dyDescent="0.2">
      <c r="A13" s="7" t="s">
        <v>33</v>
      </c>
      <c r="B13" s="8" t="s">
        <v>30</v>
      </c>
      <c r="C13" s="66">
        <f>SUM(C14)</f>
        <v>21688</v>
      </c>
      <c r="D13" s="67">
        <f t="shared" ref="D13:K13" si="2">D14</f>
        <v>19803.599999999999</v>
      </c>
      <c r="E13" s="66">
        <f t="shared" si="2"/>
        <v>18082.929406123199</v>
      </c>
      <c r="F13" s="67">
        <f t="shared" si="2"/>
        <v>4530.7376610509709</v>
      </c>
      <c r="G13" s="67">
        <f t="shared" si="2"/>
        <v>3957.9336910211555</v>
      </c>
      <c r="H13" s="67">
        <f t="shared" si="2"/>
        <v>4724.1736451076194</v>
      </c>
      <c r="I13" s="66">
        <f t="shared" si="2"/>
        <v>4870.0844089434531</v>
      </c>
      <c r="J13" s="549"/>
      <c r="K13" s="66">
        <f t="shared" si="2"/>
        <v>16503</v>
      </c>
    </row>
    <row r="14" spans="1:21" x14ac:dyDescent="0.2">
      <c r="A14" s="9" t="s">
        <v>34</v>
      </c>
      <c r="B14" s="73"/>
      <c r="C14" s="68">
        <v>21688</v>
      </c>
      <c r="D14" s="69">
        <f>(K14/10)*12</f>
        <v>19803.599999999999</v>
      </c>
      <c r="E14" s="550">
        <f>IF(C14="",0,(D14/C14)*D14)</f>
        <v>18082.929406123199</v>
      </c>
      <c r="F14" s="68">
        <f>+(5434/C14)*E14</f>
        <v>4530.7376610509709</v>
      </c>
      <c r="G14" s="68">
        <f>+(4747/C14)*E14</f>
        <v>3957.9336910211555</v>
      </c>
      <c r="H14" s="68">
        <f>+(5666/C14)*E14</f>
        <v>4724.1736451076194</v>
      </c>
      <c r="I14" s="68">
        <f>+(5841/C14)*E14</f>
        <v>4870.0844089434531</v>
      </c>
      <c r="J14" s="549"/>
      <c r="K14" s="69">
        <v>16503</v>
      </c>
    </row>
    <row r="15" spans="1:21" x14ac:dyDescent="0.2">
      <c r="A15" s="7" t="s">
        <v>35</v>
      </c>
      <c r="B15" s="8" t="s">
        <v>36</v>
      </c>
      <c r="C15" s="66">
        <f>SUM(C16:C29)</f>
        <v>12570</v>
      </c>
      <c r="D15" s="66">
        <f t="shared" ref="D15:I15" si="3">SUM(D16:D29)</f>
        <v>16135.199999999999</v>
      </c>
      <c r="E15" s="66">
        <f t="shared" si="3"/>
        <v>19362.239999999998</v>
      </c>
      <c r="F15" s="66">
        <f t="shared" si="3"/>
        <v>4840.5599999999995</v>
      </c>
      <c r="G15" s="66">
        <f t="shared" si="3"/>
        <v>4453.3151999999991</v>
      </c>
      <c r="H15" s="66">
        <f t="shared" si="3"/>
        <v>4840.5599999999995</v>
      </c>
      <c r="I15" s="66">
        <f t="shared" si="3"/>
        <v>5227.8047999999999</v>
      </c>
      <c r="J15" s="549"/>
      <c r="K15" s="66">
        <f t="shared" ref="K15" si="4">SUM(K16:K29)</f>
        <v>13446</v>
      </c>
    </row>
    <row r="16" spans="1:21" x14ac:dyDescent="0.2">
      <c r="A16" s="10" t="s">
        <v>37</v>
      </c>
      <c r="B16" s="73"/>
      <c r="C16" s="68"/>
      <c r="D16" s="69">
        <f>(K16/10)*12</f>
        <v>0</v>
      </c>
      <c r="E16" s="550">
        <f t="shared" ref="E16:E29" si="5">IF(C16="",0,(D16/C16)*D16)</f>
        <v>0</v>
      </c>
      <c r="F16" s="74"/>
      <c r="G16" s="551"/>
      <c r="H16" s="551"/>
      <c r="I16" s="551"/>
      <c r="J16" s="549"/>
      <c r="K16" s="68"/>
    </row>
    <row r="17" spans="1:11" x14ac:dyDescent="0.2">
      <c r="A17" s="10" t="s">
        <v>38</v>
      </c>
      <c r="B17" s="73"/>
      <c r="C17" s="68"/>
      <c r="D17" s="69">
        <f t="shared" ref="D17:D32" si="6">(K17/10)*12</f>
        <v>0</v>
      </c>
      <c r="E17" s="550">
        <f t="shared" si="5"/>
        <v>0</v>
      </c>
      <c r="F17" s="551"/>
      <c r="G17" s="551"/>
      <c r="H17" s="551"/>
      <c r="I17" s="551"/>
      <c r="J17" s="549"/>
      <c r="K17" s="68"/>
    </row>
    <row r="18" spans="1:11" x14ac:dyDescent="0.2">
      <c r="A18" s="10" t="s">
        <v>39</v>
      </c>
      <c r="B18" s="73"/>
      <c r="C18" s="68">
        <v>468</v>
      </c>
      <c r="D18" s="69">
        <f t="shared" si="6"/>
        <v>388.79999999999995</v>
      </c>
      <c r="E18" s="550">
        <f>+D18*0.2+D18</f>
        <v>466.55999999999995</v>
      </c>
      <c r="F18" s="68">
        <f>+E18*0.25</f>
        <v>116.63999999999999</v>
      </c>
      <c r="G18" s="68">
        <f>+E18*0.23</f>
        <v>107.30879999999999</v>
      </c>
      <c r="H18" s="68">
        <f>+E18*0.25</f>
        <v>116.63999999999999</v>
      </c>
      <c r="I18" s="68">
        <f>+E18*0.27</f>
        <v>125.9712</v>
      </c>
      <c r="J18" s="549"/>
      <c r="K18" s="68">
        <v>324</v>
      </c>
    </row>
    <row r="19" spans="1:11" x14ac:dyDescent="0.2">
      <c r="A19" s="10" t="s">
        <v>40</v>
      </c>
      <c r="B19" s="73"/>
      <c r="C19" s="68">
        <v>9983</v>
      </c>
      <c r="D19" s="69">
        <f t="shared" si="6"/>
        <v>8133.5999999999995</v>
      </c>
      <c r="E19" s="550">
        <f>+D19*0.2+D19</f>
        <v>9760.32</v>
      </c>
      <c r="F19" s="68">
        <f>+E19*0.25</f>
        <v>2440.08</v>
      </c>
      <c r="G19" s="68">
        <f>+E19*0.23</f>
        <v>2244.8735999999999</v>
      </c>
      <c r="H19" s="68">
        <f>+E19*0.25</f>
        <v>2440.08</v>
      </c>
      <c r="I19" s="68">
        <f>+E19*0.27</f>
        <v>2635.2864</v>
      </c>
      <c r="J19" s="549"/>
      <c r="K19" s="68">
        <v>6778</v>
      </c>
    </row>
    <row r="20" spans="1:11" x14ac:dyDescent="0.2">
      <c r="A20" s="10" t="s">
        <v>41</v>
      </c>
      <c r="B20" s="73"/>
      <c r="C20" s="68">
        <v>1933</v>
      </c>
      <c r="D20" s="69">
        <f t="shared" si="6"/>
        <v>7612.7999999999993</v>
      </c>
      <c r="E20" s="550">
        <f>+D20*0.2+D20</f>
        <v>9135.3599999999988</v>
      </c>
      <c r="F20" s="68">
        <f>+E20*0.25</f>
        <v>2283.8399999999997</v>
      </c>
      <c r="G20" s="68">
        <f>+E20*0.23</f>
        <v>2101.1327999999999</v>
      </c>
      <c r="H20" s="68">
        <f>+E20*0.25</f>
        <v>2283.8399999999997</v>
      </c>
      <c r="I20" s="68">
        <f>+E20*0.27</f>
        <v>2466.5472</v>
      </c>
      <c r="J20" s="549"/>
      <c r="K20" s="68">
        <v>6344</v>
      </c>
    </row>
    <row r="21" spans="1:11" x14ac:dyDescent="0.2">
      <c r="A21" s="10" t="s">
        <v>42</v>
      </c>
      <c r="B21" s="73"/>
      <c r="C21" s="68"/>
      <c r="D21" s="69">
        <f t="shared" si="6"/>
        <v>0</v>
      </c>
      <c r="E21" s="550">
        <f t="shared" si="5"/>
        <v>0</v>
      </c>
      <c r="F21" s="68"/>
      <c r="G21" s="68"/>
      <c r="H21" s="68"/>
      <c r="I21" s="68"/>
      <c r="J21" s="549"/>
      <c r="K21" s="68"/>
    </row>
    <row r="22" spans="1:11" x14ac:dyDescent="0.2">
      <c r="A22" s="10" t="s">
        <v>43</v>
      </c>
      <c r="B22" s="73"/>
      <c r="C22" s="68"/>
      <c r="D22" s="69">
        <f t="shared" si="6"/>
        <v>0</v>
      </c>
      <c r="E22" s="550">
        <f t="shared" si="5"/>
        <v>0</v>
      </c>
      <c r="F22" s="68"/>
      <c r="G22" s="68"/>
      <c r="H22" s="68"/>
      <c r="I22" s="68"/>
      <c r="J22" s="549"/>
      <c r="K22" s="68"/>
    </row>
    <row r="23" spans="1:11" x14ac:dyDescent="0.2">
      <c r="A23" s="10" t="s">
        <v>44</v>
      </c>
      <c r="B23" s="73"/>
      <c r="C23" s="68"/>
      <c r="D23" s="69">
        <f t="shared" si="6"/>
        <v>0</v>
      </c>
      <c r="E23" s="550">
        <f t="shared" si="5"/>
        <v>0</v>
      </c>
      <c r="F23" s="68"/>
      <c r="G23" s="68"/>
      <c r="H23" s="68"/>
      <c r="I23" s="68"/>
      <c r="J23" s="549"/>
      <c r="K23" s="68"/>
    </row>
    <row r="24" spans="1:11" x14ac:dyDescent="0.2">
      <c r="A24" s="10" t="s">
        <v>45</v>
      </c>
      <c r="B24" s="73"/>
      <c r="C24" s="68"/>
      <c r="D24" s="69">
        <f t="shared" si="6"/>
        <v>0</v>
      </c>
      <c r="E24" s="550">
        <f t="shared" si="5"/>
        <v>0</v>
      </c>
      <c r="F24" s="68"/>
      <c r="G24" s="68"/>
      <c r="H24" s="68"/>
      <c r="I24" s="68"/>
      <c r="J24" s="549"/>
      <c r="K24" s="68"/>
    </row>
    <row r="25" spans="1:11" x14ac:dyDescent="0.2">
      <c r="A25" s="10" t="s">
        <v>46</v>
      </c>
      <c r="B25" s="73"/>
      <c r="C25" s="68"/>
      <c r="D25" s="69">
        <f t="shared" si="6"/>
        <v>0</v>
      </c>
      <c r="E25" s="550">
        <f t="shared" si="5"/>
        <v>0</v>
      </c>
      <c r="F25" s="68"/>
      <c r="G25" s="68"/>
      <c r="H25" s="68"/>
      <c r="I25" s="68"/>
      <c r="J25" s="549"/>
      <c r="K25" s="68"/>
    </row>
    <row r="26" spans="1:11" x14ac:dyDescent="0.2">
      <c r="A26" s="10" t="s">
        <v>47</v>
      </c>
      <c r="B26" s="73"/>
      <c r="C26" s="68"/>
      <c r="D26" s="69">
        <f t="shared" si="6"/>
        <v>0</v>
      </c>
      <c r="E26" s="550">
        <f t="shared" si="5"/>
        <v>0</v>
      </c>
      <c r="F26" s="68"/>
      <c r="G26" s="68"/>
      <c r="H26" s="68"/>
      <c r="I26" s="68"/>
      <c r="J26" s="549"/>
      <c r="K26" s="68"/>
    </row>
    <row r="27" spans="1:11" x14ac:dyDescent="0.2">
      <c r="A27" s="10" t="s">
        <v>48</v>
      </c>
      <c r="B27" s="73"/>
      <c r="C27" s="68"/>
      <c r="D27" s="69">
        <f t="shared" si="6"/>
        <v>0</v>
      </c>
      <c r="E27" s="550">
        <f t="shared" si="5"/>
        <v>0</v>
      </c>
      <c r="F27" s="68"/>
      <c r="G27" s="68"/>
      <c r="H27" s="68"/>
      <c r="I27" s="68"/>
      <c r="J27" s="549"/>
      <c r="K27" s="68"/>
    </row>
    <row r="28" spans="1:11" x14ac:dyDescent="0.2">
      <c r="A28" s="10" t="s">
        <v>49</v>
      </c>
      <c r="B28" s="73"/>
      <c r="C28" s="68">
        <v>186</v>
      </c>
      <c r="D28" s="69">
        <f t="shared" si="6"/>
        <v>0</v>
      </c>
      <c r="E28" s="550">
        <f>+D28*0.2+D28</f>
        <v>0</v>
      </c>
      <c r="F28" s="68"/>
      <c r="G28" s="68"/>
      <c r="H28" s="68"/>
      <c r="I28" s="68"/>
      <c r="J28" s="549"/>
      <c r="K28" s="68"/>
    </row>
    <row r="29" spans="1:11" x14ac:dyDescent="0.2">
      <c r="A29" s="10" t="s">
        <v>50</v>
      </c>
      <c r="B29" s="73"/>
      <c r="C29" s="68"/>
      <c r="D29" s="69">
        <f t="shared" si="6"/>
        <v>0</v>
      </c>
      <c r="E29" s="550">
        <f t="shared" si="5"/>
        <v>0</v>
      </c>
      <c r="F29" s="68"/>
      <c r="G29" s="68"/>
      <c r="H29" s="68"/>
      <c r="I29" s="68"/>
      <c r="J29" s="549"/>
      <c r="K29" s="68"/>
    </row>
    <row r="30" spans="1:11" x14ac:dyDescent="0.2">
      <c r="A30" s="7" t="s">
        <v>51</v>
      </c>
      <c r="B30" s="8"/>
      <c r="C30" s="66">
        <f>SUM(C31:C32)</f>
        <v>516494</v>
      </c>
      <c r="D30" s="66">
        <f t="shared" ref="D30:I30" si="7">SUM(D31:D32)</f>
        <v>468277.2</v>
      </c>
      <c r="E30" s="66">
        <f t="shared" si="7"/>
        <v>630998.76</v>
      </c>
      <c r="F30" s="66">
        <f t="shared" si="7"/>
        <v>171975.33322388234</v>
      </c>
      <c r="G30" s="66">
        <f t="shared" si="7"/>
        <v>150900.44207086402</v>
      </c>
      <c r="H30" s="66">
        <f t="shared" si="7"/>
        <v>160649.5606086581</v>
      </c>
      <c r="I30" s="66">
        <f t="shared" si="7"/>
        <v>147473.42409659555</v>
      </c>
      <c r="J30" s="549"/>
      <c r="K30" s="66">
        <f t="shared" ref="K30" si="8">SUM(K31:K32)</f>
        <v>390231</v>
      </c>
    </row>
    <row r="31" spans="1:11" x14ac:dyDescent="0.2">
      <c r="A31" s="9" t="s">
        <v>52</v>
      </c>
      <c r="B31" s="9" t="s">
        <v>53</v>
      </c>
      <c r="C31" s="68">
        <v>492363</v>
      </c>
      <c r="D31" s="69">
        <f t="shared" si="6"/>
        <v>444768</v>
      </c>
      <c r="E31" s="550">
        <f>+D31*0.35+D31</f>
        <v>600436.80000000005</v>
      </c>
      <c r="F31" s="68">
        <f>+(136032/C31)*E31</f>
        <v>165891.0575685013</v>
      </c>
      <c r="G31" s="68">
        <f>+(117796/C31)*E31</f>
        <v>143652.25106841905</v>
      </c>
      <c r="H31" s="68">
        <f>+(123679/C31)*E31</f>
        <v>150826.57102016197</v>
      </c>
      <c r="I31" s="68">
        <f>+(114856/C31)*E31</f>
        <v>140066.92034291773</v>
      </c>
      <c r="J31" s="549"/>
      <c r="K31" s="68">
        <v>370640</v>
      </c>
    </row>
    <row r="32" spans="1:11" x14ac:dyDescent="0.2">
      <c r="A32" s="9" t="s">
        <v>54</v>
      </c>
      <c r="B32" s="9" t="s">
        <v>55</v>
      </c>
      <c r="C32" s="68">
        <v>24131</v>
      </c>
      <c r="D32" s="69">
        <f t="shared" si="6"/>
        <v>23509.199999999997</v>
      </c>
      <c r="E32" s="550">
        <f>+D32*0.3+D32</f>
        <v>30561.959999999995</v>
      </c>
      <c r="F32" s="68">
        <f>+(4804/C32)*E32</f>
        <v>6084.2756553810441</v>
      </c>
      <c r="G32" s="68">
        <f>+(5723/C32)*E32</f>
        <v>7248.1910024449871</v>
      </c>
      <c r="H32" s="68">
        <f>+(7756/C32)*E32</f>
        <v>9822.9895884961243</v>
      </c>
      <c r="I32" s="68">
        <f>+(5848/C32)*E32</f>
        <v>7406.50375367784</v>
      </c>
      <c r="J32" s="549"/>
      <c r="K32" s="70">
        <v>19591</v>
      </c>
    </row>
    <row r="33" spans="1:9" x14ac:dyDescent="0.2">
      <c r="A33" s="11" t="s">
        <v>56</v>
      </c>
      <c r="B33" s="12"/>
      <c r="C33" s="12"/>
      <c r="D33" s="12"/>
      <c r="E33" s="12"/>
      <c r="F33" s="12"/>
      <c r="G33" s="12"/>
      <c r="H33" s="12"/>
      <c r="I33" s="12"/>
    </row>
    <row r="34" spans="1:9" ht="25.5" x14ac:dyDescent="0.2">
      <c r="A34" s="13" t="s">
        <v>57</v>
      </c>
      <c r="B34" s="65" t="s">
        <v>58</v>
      </c>
      <c r="C34" s="65" t="s">
        <v>59</v>
      </c>
      <c r="D34" s="65" t="s">
        <v>60</v>
      </c>
      <c r="E34" s="65" t="s">
        <v>61</v>
      </c>
      <c r="F34" s="65" t="s">
        <v>62</v>
      </c>
      <c r="G34" s="65" t="s">
        <v>63</v>
      </c>
      <c r="H34" s="65" t="s">
        <v>64</v>
      </c>
      <c r="I34" s="65" t="s">
        <v>65</v>
      </c>
    </row>
    <row r="35" spans="1:9" x14ac:dyDescent="0.2">
      <c r="A35" s="71">
        <v>2022</v>
      </c>
      <c r="B35" s="552">
        <f>62550/365</f>
        <v>171.36986301369862</v>
      </c>
      <c r="C35" s="553">
        <v>14306</v>
      </c>
      <c r="D35" s="554">
        <f>+B35*365</f>
        <v>62549.999999999993</v>
      </c>
      <c r="E35" s="553">
        <v>52442</v>
      </c>
      <c r="F35" s="531">
        <f>+E35/C35</f>
        <v>3.6657346567873619</v>
      </c>
      <c r="G35" s="555">
        <f>+E35/D35*100</f>
        <v>83.840127897681853</v>
      </c>
      <c r="H35" s="556">
        <f>+(10346/10558)*100</f>
        <v>97.992043947717363</v>
      </c>
      <c r="I35" s="556">
        <v>55.4</v>
      </c>
    </row>
    <row r="36" spans="1:9" x14ac:dyDescent="0.2">
      <c r="A36" s="71">
        <v>2023</v>
      </c>
      <c r="B36" s="552">
        <f>60165/365</f>
        <v>164.83561643835617</v>
      </c>
      <c r="C36" s="553">
        <v>12732</v>
      </c>
      <c r="D36" s="554">
        <f t="shared" ref="D36:D37" si="9">+B36*365</f>
        <v>60165</v>
      </c>
      <c r="E36" s="553">
        <v>51489</v>
      </c>
      <c r="F36" s="531">
        <f t="shared" ref="F36:F37" si="10">+E36/C36</f>
        <v>4.0440622054665409</v>
      </c>
      <c r="G36" s="555">
        <f t="shared" ref="G36:G37" si="11">+E36/D36*100</f>
        <v>85.579655946148094</v>
      </c>
      <c r="H36" s="556">
        <f>+(9692/9878)*100</f>
        <v>98.117027738408581</v>
      </c>
      <c r="I36" s="556">
        <v>57.89</v>
      </c>
    </row>
    <row r="37" spans="1:9" x14ac:dyDescent="0.2">
      <c r="A37" s="72">
        <v>2024</v>
      </c>
      <c r="B37" s="552">
        <f>+(51804/11)*12/365</f>
        <v>154.83138231631381</v>
      </c>
      <c r="C37" s="553">
        <f>+(15092/11)*12</f>
        <v>16464</v>
      </c>
      <c r="D37" s="554">
        <f t="shared" si="9"/>
        <v>56513.454545454537</v>
      </c>
      <c r="E37" s="553">
        <f>+(46264/11)*12</f>
        <v>50469.818181818184</v>
      </c>
      <c r="F37" s="531">
        <f t="shared" si="10"/>
        <v>3.0654651470978003</v>
      </c>
      <c r="G37" s="555">
        <f t="shared" si="11"/>
        <v>89.305845108485855</v>
      </c>
      <c r="H37" s="556">
        <f>+(6976/7123)*100</f>
        <v>97.936262810613499</v>
      </c>
      <c r="I37" s="556">
        <v>58.66</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xr:uid="{2D8FBEC2-EC81-4F7F-9C9C-A96EACBA5305}">
      <formula1>$K$4:$T$4</formula1>
    </dataValidation>
    <dataValidation type="list" allowBlank="1" showInputMessage="1" showErrorMessage="1" sqref="C5" xr:uid="{B422412A-FD94-408E-848A-4EAF525CCECE}">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337"/>
  <sheetViews>
    <sheetView showGridLines="0" tabSelected="1" topLeftCell="F46" workbookViewId="0">
      <selection activeCell="V46" sqref="V46"/>
    </sheetView>
  </sheetViews>
  <sheetFormatPr baseColWidth="10" defaultColWidth="9.140625" defaultRowHeight="15" x14ac:dyDescent="0.25"/>
  <cols>
    <col min="1" max="1" width="17" style="389" customWidth="1"/>
    <col min="2" max="2" width="31.42578125" style="389" customWidth="1"/>
    <col min="3" max="3" width="24" style="389" customWidth="1"/>
    <col min="4" max="4" width="9.85546875" style="389" customWidth="1"/>
    <col min="5" max="5" width="28" style="389" customWidth="1"/>
    <col min="6" max="11" width="5.42578125" style="389" customWidth="1"/>
    <col min="12" max="12" width="5.42578125" style="403" customWidth="1"/>
    <col min="13" max="13" width="5.42578125" style="397" customWidth="1"/>
    <col min="14" max="17" width="5.42578125" style="398" customWidth="1"/>
    <col min="18" max="18" width="9.140625" style="398"/>
    <col min="19" max="21" width="13.140625" style="398" customWidth="1"/>
    <col min="22" max="22" width="22" style="388" customWidth="1"/>
    <col min="23" max="23" width="18" style="391" customWidth="1"/>
    <col min="24" max="24" width="9.140625" style="271"/>
    <col min="25" max="27" width="9.140625" style="247"/>
    <col min="28" max="28" width="8.85546875" style="247" customWidth="1"/>
    <col min="29" max="32" width="9.140625" style="247"/>
    <col min="33" max="67" width="9.140625" style="271"/>
    <col min="68" max="82" width="9.140625" style="248"/>
    <col min="83" max="16384" width="9.140625" style="242"/>
  </cols>
  <sheetData>
    <row r="1" spans="1:82" s="247" customFormat="1" ht="15.75" x14ac:dyDescent="0.25">
      <c r="A1" s="583" t="e">
        <f>+#REF!</f>
        <v>#REF!</v>
      </c>
      <c r="B1" s="583"/>
      <c r="C1" s="583"/>
      <c r="D1" s="583"/>
      <c r="E1" s="583"/>
      <c r="F1" s="583"/>
      <c r="G1" s="583"/>
      <c r="H1" s="583"/>
      <c r="I1" s="583"/>
      <c r="J1" s="583"/>
      <c r="K1" s="583"/>
      <c r="L1" s="397"/>
      <c r="M1" s="397"/>
      <c r="N1" s="398"/>
      <c r="O1" s="398"/>
      <c r="P1" s="398"/>
      <c r="Q1" s="398"/>
      <c r="R1" s="398"/>
      <c r="S1" s="398"/>
      <c r="T1" s="398"/>
      <c r="U1" s="398"/>
      <c r="V1" s="398"/>
      <c r="W1" s="390"/>
      <c r="X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row>
    <row r="2" spans="1:82" s="247" customFormat="1" ht="15.75" x14ac:dyDescent="0.25">
      <c r="A2" s="583" t="s">
        <v>1</v>
      </c>
      <c r="B2" s="583"/>
      <c r="C2" s="583"/>
      <c r="D2" s="583"/>
      <c r="E2" s="583"/>
      <c r="F2" s="583"/>
      <c r="G2" s="583"/>
      <c r="H2" s="583"/>
      <c r="I2" s="583"/>
      <c r="J2" s="583"/>
      <c r="K2" s="583"/>
      <c r="L2" s="397"/>
      <c r="M2" s="397"/>
      <c r="N2" s="398"/>
      <c r="O2" s="398"/>
      <c r="P2" s="398"/>
      <c r="Q2" s="398"/>
      <c r="R2" s="398"/>
      <c r="S2" s="398"/>
      <c r="T2" s="398"/>
      <c r="U2" s="398"/>
      <c r="V2" s="398"/>
      <c r="W2" s="390"/>
      <c r="X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row>
    <row r="3" spans="1:82" s="247" customFormat="1" x14ac:dyDescent="0.25">
      <c r="A3" s="584" t="s">
        <v>2</v>
      </c>
      <c r="B3" s="584"/>
      <c r="C3" s="584"/>
      <c r="D3" s="584"/>
      <c r="E3" s="584"/>
      <c r="F3" s="584"/>
      <c r="G3" s="584"/>
      <c r="H3" s="584"/>
      <c r="I3" s="584"/>
      <c r="J3" s="584"/>
      <c r="K3" s="584"/>
      <c r="L3" s="399" t="s">
        <v>66</v>
      </c>
      <c r="M3" s="397"/>
      <c r="N3" s="398"/>
      <c r="O3" s="398"/>
      <c r="P3" s="398"/>
      <c r="Q3" s="398"/>
      <c r="R3" s="398"/>
      <c r="S3" s="398"/>
      <c r="T3" s="398"/>
      <c r="U3" s="398"/>
      <c r="V3" s="398"/>
      <c r="W3" s="390"/>
      <c r="X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row>
    <row r="4" spans="1:82" s="247" customFormat="1" x14ac:dyDescent="0.25">
      <c r="A4" s="585" t="s">
        <v>67</v>
      </c>
      <c r="B4" s="585"/>
      <c r="C4" s="585"/>
      <c r="D4" s="585"/>
      <c r="E4" s="585"/>
      <c r="F4" s="585"/>
      <c r="G4" s="585"/>
      <c r="H4" s="585"/>
      <c r="I4" s="585"/>
      <c r="J4" s="585"/>
      <c r="K4" s="585"/>
      <c r="L4" s="399" t="s">
        <v>68</v>
      </c>
      <c r="M4" s="397"/>
      <c r="N4" s="398"/>
      <c r="O4" s="398"/>
      <c r="P4" s="398"/>
      <c r="Q4" s="398"/>
      <c r="R4" s="398"/>
      <c r="S4" s="398"/>
      <c r="T4" s="398"/>
      <c r="U4" s="398"/>
      <c r="V4" s="398"/>
      <c r="W4" s="390"/>
      <c r="X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row>
    <row r="5" spans="1:82" s="247" customFormat="1" x14ac:dyDescent="0.25">
      <c r="A5" s="585" t="e">
        <f>#REF!</f>
        <v>#REF!</v>
      </c>
      <c r="B5" s="585"/>
      <c r="C5" s="585"/>
      <c r="D5" s="585"/>
      <c r="E5" s="585"/>
      <c r="F5" s="585"/>
      <c r="G5" s="585"/>
      <c r="H5" s="585"/>
      <c r="I5" s="585"/>
      <c r="J5" s="585"/>
      <c r="K5" s="585"/>
      <c r="L5" s="399" t="s">
        <v>69</v>
      </c>
      <c r="M5" s="400"/>
      <c r="N5" s="398"/>
      <c r="O5" s="398"/>
      <c r="P5" s="398"/>
      <c r="Q5" s="398"/>
      <c r="R5" s="398"/>
      <c r="S5" s="398"/>
      <c r="T5" s="398"/>
      <c r="U5" s="398"/>
      <c r="V5" s="398"/>
      <c r="W5" s="390"/>
      <c r="X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row>
    <row r="6" spans="1:82" x14ac:dyDescent="0.25">
      <c r="A6" s="401" t="s">
        <v>15</v>
      </c>
      <c r="B6" s="586" t="s">
        <v>70</v>
      </c>
      <c r="C6" s="586"/>
      <c r="D6" s="586"/>
      <c r="E6" s="586"/>
      <c r="F6" s="586"/>
      <c r="G6" s="586"/>
      <c r="H6" s="586"/>
      <c r="I6" s="586"/>
      <c r="J6" s="586"/>
      <c r="K6" s="586"/>
      <c r="L6" s="399" t="s">
        <v>71</v>
      </c>
    </row>
    <row r="7" spans="1:82" s="247" customFormat="1" x14ac:dyDescent="0.25">
      <c r="A7" s="402" t="s">
        <v>72</v>
      </c>
      <c r="B7" s="582" t="e">
        <f>#REF!</f>
        <v>#REF!</v>
      </c>
      <c r="C7" s="582"/>
      <c r="D7" s="582"/>
      <c r="E7" s="582"/>
      <c r="F7" s="582"/>
      <c r="G7" s="582"/>
      <c r="H7" s="582"/>
      <c r="I7" s="582"/>
      <c r="J7" s="582"/>
      <c r="K7" s="582"/>
      <c r="L7" s="403"/>
      <c r="M7" s="400"/>
      <c r="N7" s="398"/>
      <c r="O7" s="398"/>
      <c r="P7" s="398"/>
      <c r="Q7" s="398"/>
      <c r="R7" s="398"/>
      <c r="S7" s="398"/>
      <c r="T7" s="398"/>
      <c r="U7" s="398"/>
      <c r="V7" s="388"/>
      <c r="W7" s="391"/>
      <c r="X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48"/>
      <c r="BQ7" s="248"/>
      <c r="BR7" s="248"/>
      <c r="BS7" s="248"/>
      <c r="BT7" s="248"/>
      <c r="BU7" s="248"/>
      <c r="BV7" s="248"/>
      <c r="BW7" s="248"/>
      <c r="BX7" s="248"/>
      <c r="BY7" s="248"/>
      <c r="BZ7" s="248"/>
      <c r="CA7" s="248"/>
      <c r="CB7" s="248"/>
      <c r="CC7" s="248"/>
      <c r="CD7" s="248"/>
    </row>
    <row r="8" spans="1:82" s="247" customFormat="1" x14ac:dyDescent="0.25">
      <c r="A8" s="402"/>
      <c r="B8" s="402"/>
      <c r="C8" s="402"/>
      <c r="D8" s="402"/>
      <c r="E8" s="402"/>
      <c r="F8" s="402"/>
      <c r="G8" s="402"/>
      <c r="H8" s="402"/>
      <c r="I8" s="402"/>
      <c r="J8" s="402"/>
      <c r="K8" s="402"/>
      <c r="L8" s="403"/>
      <c r="M8" s="400"/>
      <c r="N8" s="398"/>
      <c r="O8" s="398"/>
      <c r="P8" s="398"/>
      <c r="Q8" s="398"/>
      <c r="R8" s="398"/>
      <c r="S8" s="398"/>
      <c r="T8" s="398"/>
      <c r="U8" s="398"/>
      <c r="V8" s="388"/>
      <c r="W8" s="391"/>
      <c r="X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c r="BP8" s="248"/>
      <c r="BQ8" s="248"/>
      <c r="BR8" s="248"/>
      <c r="BS8" s="248"/>
      <c r="BT8" s="248"/>
      <c r="BU8" s="248"/>
      <c r="BV8" s="248"/>
      <c r="BW8" s="248"/>
      <c r="BX8" s="248"/>
      <c r="BY8" s="248"/>
      <c r="BZ8" s="248"/>
      <c r="CA8" s="248"/>
      <c r="CB8" s="248"/>
      <c r="CC8" s="248"/>
      <c r="CD8" s="248"/>
    </row>
    <row r="9" spans="1:82" s="249" customFormat="1" ht="25.5" x14ac:dyDescent="0.25">
      <c r="A9" s="386" t="s">
        <v>73</v>
      </c>
      <c r="B9" s="386" t="s">
        <v>73</v>
      </c>
      <c r="C9" s="386" t="s">
        <v>74</v>
      </c>
      <c r="D9" s="386" t="s">
        <v>75</v>
      </c>
      <c r="E9" s="386" t="s">
        <v>76</v>
      </c>
      <c r="F9" s="386" t="s">
        <v>77</v>
      </c>
      <c r="G9" s="386" t="s">
        <v>78</v>
      </c>
      <c r="H9" s="386" t="s">
        <v>79</v>
      </c>
      <c r="I9" s="386" t="s">
        <v>80</v>
      </c>
      <c r="J9" s="386" t="s">
        <v>81</v>
      </c>
      <c r="K9" s="386" t="s">
        <v>82</v>
      </c>
      <c r="L9" s="386" t="s">
        <v>83</v>
      </c>
      <c r="M9" s="386" t="s">
        <v>84</v>
      </c>
      <c r="N9" s="386" t="s">
        <v>85</v>
      </c>
      <c r="O9" s="386" t="s">
        <v>86</v>
      </c>
      <c r="P9" s="386" t="s">
        <v>87</v>
      </c>
      <c r="Q9" s="386" t="s">
        <v>88</v>
      </c>
      <c r="R9" s="386" t="s">
        <v>89</v>
      </c>
      <c r="S9" s="386" t="s">
        <v>90</v>
      </c>
      <c r="T9" s="386" t="s">
        <v>91</v>
      </c>
      <c r="U9" s="386" t="s">
        <v>92</v>
      </c>
      <c r="V9" s="386" t="s">
        <v>93</v>
      </c>
      <c r="W9" s="386" t="s">
        <v>94</v>
      </c>
      <c r="X9" s="272"/>
      <c r="Y9" s="252"/>
      <c r="Z9" s="252"/>
      <c r="AA9" s="252"/>
      <c r="AB9" s="252"/>
      <c r="AC9" s="252"/>
      <c r="AD9" s="279"/>
      <c r="AE9" s="252"/>
      <c r="AF9" s="25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row>
    <row r="10" spans="1:82" s="58" customFormat="1" ht="127.5" x14ac:dyDescent="0.2">
      <c r="A10" s="251" t="s">
        <v>95</v>
      </c>
      <c r="B10" s="251" t="s">
        <v>96</v>
      </c>
      <c r="C10" s="251" t="s">
        <v>97</v>
      </c>
      <c r="D10" s="251" t="s">
        <v>98</v>
      </c>
      <c r="E10" s="251" t="s">
        <v>99</v>
      </c>
      <c r="F10" s="404">
        <v>1</v>
      </c>
      <c r="G10" s="404"/>
      <c r="H10" s="404"/>
      <c r="I10" s="404">
        <v>1</v>
      </c>
      <c r="J10" s="404"/>
      <c r="K10" s="404"/>
      <c r="L10" s="404">
        <v>1</v>
      </c>
      <c r="M10" s="404"/>
      <c r="N10" s="404"/>
      <c r="O10" s="404">
        <v>1</v>
      </c>
      <c r="P10" s="404"/>
      <c r="Q10" s="404"/>
      <c r="R10" s="405">
        <f t="shared" ref="R10:R31" si="0">SUM(F10:Q10)</f>
        <v>4</v>
      </c>
      <c r="S10" s="251" t="s">
        <v>100</v>
      </c>
      <c r="T10" s="251" t="s">
        <v>101</v>
      </c>
      <c r="U10" s="251" t="s">
        <v>102</v>
      </c>
      <c r="V10" s="251" t="s">
        <v>103</v>
      </c>
      <c r="W10" s="392" t="s">
        <v>104</v>
      </c>
      <c r="X10" s="273"/>
      <c r="Y10" s="279"/>
      <c r="Z10" s="279"/>
      <c r="AA10" s="279"/>
      <c r="AB10" s="279"/>
      <c r="AC10" s="279"/>
      <c r="AD10" s="279"/>
      <c r="AE10" s="279"/>
      <c r="AF10" s="279"/>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row>
    <row r="11" spans="1:82" s="58" customFormat="1" ht="127.5" x14ac:dyDescent="0.2">
      <c r="A11" s="251" t="s">
        <v>95</v>
      </c>
      <c r="B11" s="251" t="s">
        <v>96</v>
      </c>
      <c r="C11" s="251" t="s">
        <v>105</v>
      </c>
      <c r="D11" s="251" t="s">
        <v>106</v>
      </c>
      <c r="E11" s="251" t="s">
        <v>107</v>
      </c>
      <c r="F11" s="404"/>
      <c r="G11" s="404"/>
      <c r="H11" s="404">
        <v>1</v>
      </c>
      <c r="I11" s="404"/>
      <c r="J11" s="404"/>
      <c r="K11" s="404">
        <v>1</v>
      </c>
      <c r="L11" s="404"/>
      <c r="M11" s="404"/>
      <c r="N11" s="404">
        <v>1</v>
      </c>
      <c r="O11" s="404"/>
      <c r="P11" s="404"/>
      <c r="Q11" s="404">
        <v>1</v>
      </c>
      <c r="R11" s="405">
        <f t="shared" si="0"/>
        <v>4</v>
      </c>
      <c r="S11" s="251" t="s">
        <v>108</v>
      </c>
      <c r="T11" s="251"/>
      <c r="U11" s="251"/>
      <c r="V11" s="251"/>
      <c r="W11" s="392" t="s">
        <v>109</v>
      </c>
      <c r="X11" s="273"/>
      <c r="Y11" s="279"/>
      <c r="Z11" s="279"/>
      <c r="AA11" s="279"/>
      <c r="AB11" s="279"/>
      <c r="AC11" s="279"/>
      <c r="AD11" s="279"/>
      <c r="AE11" s="279"/>
      <c r="AF11" s="279"/>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row>
    <row r="12" spans="1:82" s="58" customFormat="1" ht="127.5" x14ac:dyDescent="0.2">
      <c r="A12" s="251" t="s">
        <v>95</v>
      </c>
      <c r="B12" s="251" t="s">
        <v>96</v>
      </c>
      <c r="C12" s="251" t="s">
        <v>105</v>
      </c>
      <c r="D12" s="251" t="s">
        <v>110</v>
      </c>
      <c r="E12" s="251" t="s">
        <v>111</v>
      </c>
      <c r="F12" s="404"/>
      <c r="G12" s="404"/>
      <c r="H12" s="404">
        <v>1</v>
      </c>
      <c r="I12" s="404"/>
      <c r="J12" s="404"/>
      <c r="K12" s="404"/>
      <c r="L12" s="404"/>
      <c r="M12" s="404"/>
      <c r="N12" s="404">
        <v>1</v>
      </c>
      <c r="O12" s="404"/>
      <c r="P12" s="404"/>
      <c r="Q12" s="404"/>
      <c r="R12" s="405">
        <f t="shared" si="0"/>
        <v>2</v>
      </c>
      <c r="S12" s="251" t="s">
        <v>50</v>
      </c>
      <c r="T12" s="251"/>
      <c r="U12" s="251" t="s">
        <v>112</v>
      </c>
      <c r="V12" s="251" t="s">
        <v>113</v>
      </c>
      <c r="W12" s="392" t="s">
        <v>109</v>
      </c>
      <c r="X12" s="273"/>
      <c r="Y12" s="279"/>
      <c r="Z12" s="279"/>
      <c r="AA12" s="279"/>
      <c r="AB12" s="279"/>
      <c r="AC12" s="279"/>
      <c r="AD12" s="279"/>
      <c r="AE12" s="279"/>
      <c r="AF12" s="279"/>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row>
    <row r="13" spans="1:82" s="58" customFormat="1" ht="127.5" x14ac:dyDescent="0.2">
      <c r="A13" s="251" t="s">
        <v>95</v>
      </c>
      <c r="B13" s="251" t="s">
        <v>96</v>
      </c>
      <c r="C13" s="251" t="s">
        <v>105</v>
      </c>
      <c r="D13" s="251" t="s">
        <v>114</v>
      </c>
      <c r="E13" s="251" t="s">
        <v>115</v>
      </c>
      <c r="F13" s="404"/>
      <c r="G13" s="404"/>
      <c r="H13" s="404">
        <v>1</v>
      </c>
      <c r="I13" s="404"/>
      <c r="J13" s="404"/>
      <c r="K13" s="404">
        <v>1</v>
      </c>
      <c r="L13" s="404"/>
      <c r="M13" s="404"/>
      <c r="N13" s="404">
        <v>1</v>
      </c>
      <c r="O13" s="404"/>
      <c r="P13" s="404"/>
      <c r="Q13" s="404"/>
      <c r="R13" s="405">
        <f t="shared" si="0"/>
        <v>3</v>
      </c>
      <c r="S13" s="251" t="s">
        <v>50</v>
      </c>
      <c r="T13" s="251"/>
      <c r="U13" s="251" t="s">
        <v>116</v>
      </c>
      <c r="V13" s="251" t="s">
        <v>117</v>
      </c>
      <c r="W13" s="392" t="s">
        <v>109</v>
      </c>
      <c r="X13" s="273"/>
      <c r="Y13" s="279"/>
      <c r="Z13" s="279"/>
      <c r="AA13" s="279"/>
      <c r="AB13" s="279"/>
      <c r="AC13" s="279"/>
      <c r="AD13" s="279"/>
      <c r="AE13" s="279"/>
      <c r="AF13" s="279"/>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row>
    <row r="14" spans="1:82" s="58" customFormat="1" ht="76.5" customHeight="1" x14ac:dyDescent="0.2">
      <c r="A14" s="251" t="s">
        <v>95</v>
      </c>
      <c r="B14" s="251" t="s">
        <v>96</v>
      </c>
      <c r="C14" s="251" t="s">
        <v>105</v>
      </c>
      <c r="D14" s="251" t="s">
        <v>118</v>
      </c>
      <c r="E14" s="251" t="s">
        <v>119</v>
      </c>
      <c r="F14" s="404"/>
      <c r="G14" s="404"/>
      <c r="H14" s="404">
        <v>1</v>
      </c>
      <c r="I14" s="404"/>
      <c r="J14" s="404"/>
      <c r="K14" s="404">
        <v>1</v>
      </c>
      <c r="L14" s="404"/>
      <c r="M14" s="404"/>
      <c r="N14" s="404">
        <v>1</v>
      </c>
      <c r="O14" s="404"/>
      <c r="P14" s="404"/>
      <c r="Q14" s="404">
        <v>1</v>
      </c>
      <c r="R14" s="405">
        <f t="shared" si="0"/>
        <v>4</v>
      </c>
      <c r="S14" s="251" t="s">
        <v>120</v>
      </c>
      <c r="T14" s="251"/>
      <c r="U14" s="251"/>
      <c r="V14" s="251"/>
      <c r="W14" s="392" t="s">
        <v>109</v>
      </c>
      <c r="X14" s="273"/>
      <c r="Y14" s="279"/>
      <c r="Z14" s="279"/>
      <c r="AA14" s="279"/>
      <c r="AB14" s="279"/>
      <c r="AC14" s="279"/>
      <c r="AD14" s="279"/>
      <c r="AE14" s="279"/>
      <c r="AF14" s="279"/>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row>
    <row r="15" spans="1:82" s="58" customFormat="1" ht="66" customHeight="1" x14ac:dyDescent="0.2">
      <c r="A15" s="251" t="s">
        <v>95</v>
      </c>
      <c r="B15" s="251" t="s">
        <v>96</v>
      </c>
      <c r="C15" s="251" t="s">
        <v>105</v>
      </c>
      <c r="D15" s="251" t="s">
        <v>121</v>
      </c>
      <c r="E15" s="251" t="s">
        <v>122</v>
      </c>
      <c r="F15" s="404"/>
      <c r="G15" s="404"/>
      <c r="H15" s="404">
        <v>1</v>
      </c>
      <c r="I15" s="404"/>
      <c r="J15" s="404"/>
      <c r="K15" s="404">
        <v>1</v>
      </c>
      <c r="L15" s="404"/>
      <c r="M15" s="404"/>
      <c r="N15" s="404">
        <v>1</v>
      </c>
      <c r="O15" s="404"/>
      <c r="P15" s="404"/>
      <c r="Q15" s="404">
        <v>1</v>
      </c>
      <c r="R15" s="405">
        <f t="shared" si="0"/>
        <v>4</v>
      </c>
      <c r="S15" s="251" t="s">
        <v>123</v>
      </c>
      <c r="T15" s="251" t="s">
        <v>108</v>
      </c>
      <c r="U15" s="251"/>
      <c r="V15" s="251"/>
      <c r="W15" s="392" t="s">
        <v>109</v>
      </c>
      <c r="X15" s="273"/>
      <c r="Y15" s="279"/>
      <c r="Z15" s="279"/>
      <c r="AA15" s="279"/>
      <c r="AB15" s="279"/>
      <c r="AC15" s="279"/>
      <c r="AD15" s="279"/>
      <c r="AE15" s="279"/>
      <c r="AF15" s="279"/>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row>
    <row r="16" spans="1:82" s="58" customFormat="1" ht="57" customHeight="1" x14ac:dyDescent="0.2">
      <c r="A16" s="251" t="s">
        <v>95</v>
      </c>
      <c r="B16" s="251" t="s">
        <v>96</v>
      </c>
      <c r="C16" s="251" t="s">
        <v>105</v>
      </c>
      <c r="D16" s="251" t="s">
        <v>124</v>
      </c>
      <c r="E16" s="251" t="s">
        <v>125</v>
      </c>
      <c r="F16" s="404"/>
      <c r="G16" s="404"/>
      <c r="H16" s="404"/>
      <c r="I16" s="404"/>
      <c r="J16" s="404"/>
      <c r="K16" s="404">
        <v>1</v>
      </c>
      <c r="L16" s="404"/>
      <c r="M16" s="404"/>
      <c r="N16" s="404"/>
      <c r="O16" s="404"/>
      <c r="P16" s="404">
        <v>1</v>
      </c>
      <c r="Q16" s="404"/>
      <c r="R16" s="405">
        <f t="shared" si="0"/>
        <v>2</v>
      </c>
      <c r="S16" s="251" t="s">
        <v>108</v>
      </c>
      <c r="T16" s="251" t="s">
        <v>50</v>
      </c>
      <c r="U16" s="251" t="s">
        <v>126</v>
      </c>
      <c r="V16" s="251" t="s">
        <v>127</v>
      </c>
      <c r="W16" s="392" t="s">
        <v>109</v>
      </c>
      <c r="X16" s="273"/>
      <c r="Y16" s="279"/>
      <c r="Z16" s="279"/>
      <c r="AA16" s="279"/>
      <c r="AB16" s="279"/>
      <c r="AC16" s="279"/>
      <c r="AD16" s="279"/>
      <c r="AE16" s="279"/>
      <c r="AF16" s="279"/>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row>
    <row r="17" spans="1:67" s="58" customFormat="1" ht="56.45" customHeight="1" x14ac:dyDescent="0.2">
      <c r="A17" s="251" t="s">
        <v>95</v>
      </c>
      <c r="B17" s="251" t="s">
        <v>96</v>
      </c>
      <c r="C17" s="251" t="s">
        <v>105</v>
      </c>
      <c r="D17" s="251" t="s">
        <v>128</v>
      </c>
      <c r="E17" s="251" t="s">
        <v>129</v>
      </c>
      <c r="F17" s="404"/>
      <c r="G17" s="404"/>
      <c r="H17" s="404"/>
      <c r="I17" s="404"/>
      <c r="J17" s="404">
        <v>1</v>
      </c>
      <c r="K17" s="404"/>
      <c r="L17" s="404"/>
      <c r="M17" s="404"/>
      <c r="N17" s="404"/>
      <c r="O17" s="404">
        <v>1</v>
      </c>
      <c r="P17" s="404"/>
      <c r="Q17" s="404"/>
      <c r="R17" s="405">
        <f t="shared" si="0"/>
        <v>2</v>
      </c>
      <c r="S17" s="251" t="s">
        <v>108</v>
      </c>
      <c r="T17" s="251"/>
      <c r="U17" s="251"/>
      <c r="V17" s="251" t="s">
        <v>130</v>
      </c>
      <c r="W17" s="392" t="s">
        <v>109</v>
      </c>
      <c r="X17" s="273"/>
      <c r="Y17" s="279"/>
      <c r="Z17" s="279"/>
      <c r="AA17" s="279"/>
      <c r="AB17" s="279"/>
      <c r="AC17" s="279"/>
      <c r="AD17" s="279"/>
      <c r="AE17" s="279"/>
      <c r="AF17" s="279"/>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row>
    <row r="18" spans="1:67" s="58" customFormat="1" ht="56.45" customHeight="1" x14ac:dyDescent="0.2">
      <c r="A18" s="251" t="s">
        <v>95</v>
      </c>
      <c r="B18" s="251" t="s">
        <v>96</v>
      </c>
      <c r="C18" s="251" t="s">
        <v>105</v>
      </c>
      <c r="D18" s="251" t="s">
        <v>131</v>
      </c>
      <c r="E18" s="251" t="s">
        <v>132</v>
      </c>
      <c r="F18" s="404"/>
      <c r="G18" s="404"/>
      <c r="H18" s="404">
        <v>1</v>
      </c>
      <c r="I18" s="404"/>
      <c r="J18" s="404"/>
      <c r="K18" s="404">
        <v>1</v>
      </c>
      <c r="L18" s="404"/>
      <c r="M18" s="404"/>
      <c r="N18" s="404">
        <v>1</v>
      </c>
      <c r="O18" s="404"/>
      <c r="P18" s="404"/>
      <c r="Q18" s="404">
        <v>1</v>
      </c>
      <c r="R18" s="405">
        <f t="shared" si="0"/>
        <v>4</v>
      </c>
      <c r="S18" s="251" t="s">
        <v>100</v>
      </c>
      <c r="T18" s="251" t="s">
        <v>101</v>
      </c>
      <c r="U18" s="251" t="s">
        <v>133</v>
      </c>
      <c r="V18" s="251"/>
      <c r="W18" s="392" t="s">
        <v>109</v>
      </c>
      <c r="X18" s="273"/>
      <c r="Y18" s="279"/>
      <c r="Z18" s="279"/>
      <c r="AA18" s="279"/>
      <c r="AB18" s="279"/>
      <c r="AC18" s="279"/>
      <c r="AD18" s="279"/>
      <c r="AE18" s="279"/>
      <c r="AF18" s="279"/>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row>
    <row r="19" spans="1:67" s="58" customFormat="1" ht="49.15" customHeight="1" x14ac:dyDescent="0.2">
      <c r="A19" s="251" t="s">
        <v>95</v>
      </c>
      <c r="B19" s="251" t="s">
        <v>96</v>
      </c>
      <c r="C19" s="251" t="s">
        <v>105</v>
      </c>
      <c r="D19" s="251" t="s">
        <v>134</v>
      </c>
      <c r="E19" s="251" t="s">
        <v>135</v>
      </c>
      <c r="F19" s="404">
        <v>1</v>
      </c>
      <c r="G19" s="404">
        <v>1</v>
      </c>
      <c r="H19" s="404">
        <v>1</v>
      </c>
      <c r="I19" s="404">
        <v>1</v>
      </c>
      <c r="J19" s="404">
        <v>1</v>
      </c>
      <c r="K19" s="404">
        <v>1</v>
      </c>
      <c r="L19" s="404">
        <v>1</v>
      </c>
      <c r="M19" s="404">
        <v>1</v>
      </c>
      <c r="N19" s="404">
        <v>1</v>
      </c>
      <c r="O19" s="404">
        <v>1</v>
      </c>
      <c r="P19" s="404">
        <v>1</v>
      </c>
      <c r="Q19" s="404">
        <v>1</v>
      </c>
      <c r="R19" s="405">
        <f t="shared" si="0"/>
        <v>12</v>
      </c>
      <c r="S19" s="251" t="s">
        <v>50</v>
      </c>
      <c r="T19" s="251"/>
      <c r="U19" s="251" t="s">
        <v>136</v>
      </c>
      <c r="V19" s="251" t="s">
        <v>137</v>
      </c>
      <c r="W19" s="392" t="s">
        <v>109</v>
      </c>
      <c r="X19" s="273"/>
      <c r="Y19" s="279"/>
      <c r="Z19" s="279"/>
      <c r="AA19" s="279"/>
      <c r="AB19" s="279"/>
      <c r="AC19" s="279"/>
      <c r="AD19" s="279"/>
      <c r="AE19" s="279"/>
      <c r="AF19" s="279"/>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row>
    <row r="20" spans="1:67" s="58" customFormat="1" ht="54" customHeight="1" x14ac:dyDescent="0.2">
      <c r="A20" s="251" t="s">
        <v>95</v>
      </c>
      <c r="B20" s="251" t="s">
        <v>96</v>
      </c>
      <c r="C20" s="251" t="s">
        <v>105</v>
      </c>
      <c r="D20" s="251" t="s">
        <v>138</v>
      </c>
      <c r="E20" s="251" t="s">
        <v>139</v>
      </c>
      <c r="F20" s="404"/>
      <c r="G20" s="404"/>
      <c r="H20" s="404"/>
      <c r="I20" s="404">
        <v>1</v>
      </c>
      <c r="J20" s="404"/>
      <c r="K20" s="404"/>
      <c r="L20" s="404"/>
      <c r="M20" s="404">
        <v>1</v>
      </c>
      <c r="N20" s="404"/>
      <c r="O20" s="404"/>
      <c r="P20" s="404"/>
      <c r="Q20" s="404"/>
      <c r="R20" s="405">
        <f t="shared" si="0"/>
        <v>2</v>
      </c>
      <c r="S20" s="251" t="s">
        <v>50</v>
      </c>
      <c r="T20" s="251"/>
      <c r="U20" s="251" t="s">
        <v>112</v>
      </c>
      <c r="V20" s="251" t="s">
        <v>140</v>
      </c>
      <c r="W20" s="392" t="s">
        <v>109</v>
      </c>
      <c r="X20" s="273"/>
      <c r="Y20" s="279"/>
      <c r="Z20" s="279"/>
      <c r="AA20" s="279"/>
      <c r="AB20" s="279"/>
      <c r="AC20" s="279"/>
      <c r="AD20" s="279"/>
      <c r="AE20" s="279"/>
      <c r="AF20" s="279"/>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row>
    <row r="21" spans="1:67" s="58" customFormat="1" ht="56.45" customHeight="1" x14ac:dyDescent="0.2">
      <c r="A21" s="251" t="s">
        <v>95</v>
      </c>
      <c r="B21" s="251" t="s">
        <v>141</v>
      </c>
      <c r="C21" s="250" t="s">
        <v>142</v>
      </c>
      <c r="D21" s="250" t="s">
        <v>143</v>
      </c>
      <c r="E21" s="250" t="s">
        <v>144</v>
      </c>
      <c r="F21" s="406"/>
      <c r="G21" s="406"/>
      <c r="H21" s="406"/>
      <c r="I21" s="406"/>
      <c r="J21" s="406"/>
      <c r="K21" s="406"/>
      <c r="L21" s="406">
        <v>1</v>
      </c>
      <c r="M21" s="406"/>
      <c r="N21" s="406"/>
      <c r="O21" s="406"/>
      <c r="P21" s="406"/>
      <c r="Q21" s="406"/>
      <c r="R21" s="405">
        <f t="shared" si="0"/>
        <v>1</v>
      </c>
      <c r="S21" s="251" t="s">
        <v>120</v>
      </c>
      <c r="T21" s="251"/>
      <c r="U21" s="251"/>
      <c r="V21" s="250"/>
      <c r="W21" s="393" t="s">
        <v>34</v>
      </c>
      <c r="X21" s="273"/>
      <c r="Y21" s="279"/>
      <c r="Z21" s="279"/>
      <c r="AA21" s="279"/>
      <c r="AB21" s="279"/>
      <c r="AC21" s="279"/>
      <c r="AD21" s="279"/>
      <c r="AE21" s="279"/>
      <c r="AF21" s="279"/>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row>
    <row r="22" spans="1:67" s="58" customFormat="1" ht="60.6" customHeight="1" x14ac:dyDescent="0.2">
      <c r="A22" s="251" t="s">
        <v>95</v>
      </c>
      <c r="B22" s="251" t="s">
        <v>141</v>
      </c>
      <c r="C22" s="250" t="s">
        <v>142</v>
      </c>
      <c r="D22" s="250" t="s">
        <v>145</v>
      </c>
      <c r="E22" s="251" t="s">
        <v>146</v>
      </c>
      <c r="F22" s="404"/>
      <c r="G22" s="404"/>
      <c r="H22" s="404"/>
      <c r="I22" s="404"/>
      <c r="J22" s="404"/>
      <c r="K22" s="404"/>
      <c r="L22" s="404">
        <v>1</v>
      </c>
      <c r="M22" s="404"/>
      <c r="N22" s="404"/>
      <c r="O22" s="404"/>
      <c r="P22" s="404"/>
      <c r="Q22" s="404">
        <v>1</v>
      </c>
      <c r="R22" s="405">
        <f t="shared" si="0"/>
        <v>2</v>
      </c>
      <c r="S22" s="251" t="s">
        <v>100</v>
      </c>
      <c r="T22" s="251" t="s">
        <v>120</v>
      </c>
      <c r="U22" s="251"/>
      <c r="V22" s="251"/>
      <c r="W22" s="392" t="s">
        <v>34</v>
      </c>
      <c r="X22" s="273"/>
      <c r="Y22" s="279"/>
      <c r="Z22" s="279"/>
      <c r="AA22" s="279"/>
      <c r="AB22" s="279"/>
      <c r="AC22" s="279"/>
      <c r="AD22" s="279"/>
      <c r="AE22" s="279"/>
      <c r="AF22" s="279"/>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row>
    <row r="23" spans="1:67" s="58" customFormat="1" ht="61.15" customHeight="1" x14ac:dyDescent="0.2">
      <c r="A23" s="251" t="s">
        <v>95</v>
      </c>
      <c r="B23" s="251" t="s">
        <v>141</v>
      </c>
      <c r="C23" s="250" t="s">
        <v>142</v>
      </c>
      <c r="D23" s="250" t="s">
        <v>147</v>
      </c>
      <c r="E23" s="250" t="s">
        <v>148</v>
      </c>
      <c r="F23" s="406"/>
      <c r="G23" s="406"/>
      <c r="H23" s="406">
        <v>1</v>
      </c>
      <c r="I23" s="406"/>
      <c r="J23" s="406"/>
      <c r="K23" s="406">
        <v>1</v>
      </c>
      <c r="L23" s="406"/>
      <c r="M23" s="406"/>
      <c r="N23" s="406">
        <v>1</v>
      </c>
      <c r="O23" s="406"/>
      <c r="P23" s="406"/>
      <c r="Q23" s="406"/>
      <c r="R23" s="405">
        <f t="shared" si="0"/>
        <v>3</v>
      </c>
      <c r="S23" s="251" t="s">
        <v>120</v>
      </c>
      <c r="T23" s="251"/>
      <c r="U23" s="251"/>
      <c r="V23" s="250"/>
      <c r="W23" s="392" t="s">
        <v>34</v>
      </c>
      <c r="X23" s="273"/>
      <c r="Y23" s="279"/>
      <c r="Z23" s="279"/>
      <c r="AA23" s="279"/>
      <c r="AB23" s="279"/>
      <c r="AC23" s="279"/>
      <c r="AD23" s="279"/>
      <c r="AE23" s="279"/>
      <c r="AF23" s="279"/>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row>
    <row r="24" spans="1:67" s="58" customFormat="1" ht="57.6" customHeight="1" x14ac:dyDescent="0.2">
      <c r="A24" s="251" t="s">
        <v>95</v>
      </c>
      <c r="B24" s="251" t="s">
        <v>141</v>
      </c>
      <c r="C24" s="250" t="s">
        <v>142</v>
      </c>
      <c r="D24" s="250" t="s">
        <v>149</v>
      </c>
      <c r="E24" s="251" t="s">
        <v>150</v>
      </c>
      <c r="F24" s="404"/>
      <c r="G24" s="404"/>
      <c r="H24" s="404"/>
      <c r="I24" s="404"/>
      <c r="J24" s="404"/>
      <c r="K24" s="404"/>
      <c r="L24" s="404">
        <v>1</v>
      </c>
      <c r="M24" s="404"/>
      <c r="N24" s="404"/>
      <c r="O24" s="404"/>
      <c r="P24" s="404">
        <v>1</v>
      </c>
      <c r="Q24" s="404"/>
      <c r="R24" s="405">
        <f t="shared" si="0"/>
        <v>2</v>
      </c>
      <c r="S24" s="251" t="s">
        <v>50</v>
      </c>
      <c r="T24" s="251"/>
      <c r="U24" s="251" t="s">
        <v>151</v>
      </c>
      <c r="V24" s="251"/>
      <c r="W24" s="392" t="s">
        <v>34</v>
      </c>
      <c r="X24" s="273"/>
      <c r="Y24" s="279"/>
      <c r="Z24" s="279"/>
      <c r="AA24" s="279"/>
      <c r="AB24" s="279"/>
      <c r="AC24" s="279"/>
      <c r="AD24" s="279"/>
      <c r="AE24" s="279"/>
      <c r="AF24" s="279"/>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row>
    <row r="25" spans="1:67" s="58" customFormat="1" ht="64.900000000000006" customHeight="1" x14ac:dyDescent="0.2">
      <c r="A25" s="251" t="s">
        <v>95</v>
      </c>
      <c r="B25" s="251" t="s">
        <v>141</v>
      </c>
      <c r="C25" s="250" t="s">
        <v>142</v>
      </c>
      <c r="D25" s="250" t="s">
        <v>152</v>
      </c>
      <c r="E25" s="250" t="s">
        <v>153</v>
      </c>
      <c r="F25" s="406"/>
      <c r="G25" s="406"/>
      <c r="H25" s="406"/>
      <c r="I25" s="406"/>
      <c r="J25" s="406"/>
      <c r="K25" s="406">
        <v>1</v>
      </c>
      <c r="L25" s="406"/>
      <c r="M25" s="406"/>
      <c r="N25" s="406"/>
      <c r="O25" s="406">
        <v>1</v>
      </c>
      <c r="P25" s="406"/>
      <c r="Q25" s="406"/>
      <c r="R25" s="405">
        <f t="shared" si="0"/>
        <v>2</v>
      </c>
      <c r="S25" s="251" t="s">
        <v>120</v>
      </c>
      <c r="T25" s="251"/>
      <c r="U25" s="251"/>
      <c r="V25" s="250"/>
      <c r="W25" s="392" t="s">
        <v>34</v>
      </c>
      <c r="X25" s="273"/>
      <c r="Y25" s="279"/>
      <c r="Z25" s="279"/>
      <c r="AA25" s="279"/>
      <c r="AB25" s="279"/>
      <c r="AC25" s="279"/>
      <c r="AD25" s="279"/>
      <c r="AE25" s="279"/>
      <c r="AF25" s="279"/>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row>
    <row r="26" spans="1:67" s="58" customFormat="1" ht="62.45" customHeight="1" x14ac:dyDescent="0.2">
      <c r="A26" s="251" t="s">
        <v>95</v>
      </c>
      <c r="B26" s="251" t="s">
        <v>141</v>
      </c>
      <c r="C26" s="250" t="s">
        <v>142</v>
      </c>
      <c r="D26" s="250" t="s">
        <v>154</v>
      </c>
      <c r="E26" s="250" t="s">
        <v>155</v>
      </c>
      <c r="F26" s="406"/>
      <c r="G26" s="406"/>
      <c r="H26" s="406">
        <v>1</v>
      </c>
      <c r="I26" s="406"/>
      <c r="J26" s="406"/>
      <c r="K26" s="406"/>
      <c r="L26" s="406"/>
      <c r="M26" s="406"/>
      <c r="N26" s="406"/>
      <c r="O26" s="406"/>
      <c r="P26" s="406"/>
      <c r="Q26" s="406"/>
      <c r="R26" s="405">
        <f t="shared" si="0"/>
        <v>1</v>
      </c>
      <c r="S26" s="251" t="s">
        <v>123</v>
      </c>
      <c r="T26" s="251"/>
      <c r="U26" s="251"/>
      <c r="V26" s="250" t="s">
        <v>156</v>
      </c>
      <c r="W26" s="392" t="s">
        <v>34</v>
      </c>
      <c r="X26" s="273"/>
      <c r="Y26" s="279"/>
      <c r="Z26" s="279"/>
      <c r="AA26" s="279"/>
      <c r="AB26" s="279"/>
      <c r="AC26" s="279"/>
      <c r="AD26" s="279"/>
      <c r="AE26" s="279"/>
      <c r="AF26" s="279"/>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row>
    <row r="27" spans="1:67" s="58" customFormat="1" ht="82.9" customHeight="1" x14ac:dyDescent="0.2">
      <c r="A27" s="251" t="s">
        <v>95</v>
      </c>
      <c r="B27" s="251" t="s">
        <v>141</v>
      </c>
      <c r="C27" s="250" t="s">
        <v>142</v>
      </c>
      <c r="D27" s="250" t="s">
        <v>157</v>
      </c>
      <c r="E27" s="251" t="s">
        <v>158</v>
      </c>
      <c r="F27" s="404"/>
      <c r="G27" s="404"/>
      <c r="H27" s="404">
        <v>1</v>
      </c>
      <c r="I27" s="404"/>
      <c r="J27" s="404"/>
      <c r="K27" s="404">
        <v>1</v>
      </c>
      <c r="L27" s="404"/>
      <c r="M27" s="404"/>
      <c r="N27" s="404">
        <v>1</v>
      </c>
      <c r="O27" s="404"/>
      <c r="P27" s="404"/>
      <c r="Q27" s="404"/>
      <c r="R27" s="405">
        <f t="shared" si="0"/>
        <v>3</v>
      </c>
      <c r="S27" s="251" t="s">
        <v>100</v>
      </c>
      <c r="T27" s="251" t="s">
        <v>101</v>
      </c>
      <c r="U27" s="251"/>
      <c r="V27" s="251"/>
      <c r="W27" s="392" t="s">
        <v>34</v>
      </c>
      <c r="X27" s="273"/>
      <c r="Y27" s="279"/>
      <c r="Z27" s="279"/>
      <c r="AA27" s="279"/>
      <c r="AB27" s="279"/>
      <c r="AC27" s="279"/>
      <c r="AD27" s="279"/>
      <c r="AE27" s="279"/>
      <c r="AF27" s="279"/>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row>
    <row r="28" spans="1:67" s="58" customFormat="1" ht="65.45" customHeight="1" x14ac:dyDescent="0.2">
      <c r="A28" s="251" t="s">
        <v>95</v>
      </c>
      <c r="B28" s="251" t="s">
        <v>141</v>
      </c>
      <c r="C28" s="250" t="s">
        <v>142</v>
      </c>
      <c r="D28" s="250" t="s">
        <v>159</v>
      </c>
      <c r="E28" s="250" t="s">
        <v>160</v>
      </c>
      <c r="F28" s="406"/>
      <c r="G28" s="406"/>
      <c r="H28" s="406"/>
      <c r="I28" s="406"/>
      <c r="J28" s="406"/>
      <c r="K28" s="406"/>
      <c r="L28" s="406"/>
      <c r="M28" s="406"/>
      <c r="N28" s="406"/>
      <c r="O28" s="406">
        <v>1</v>
      </c>
      <c r="P28" s="406"/>
      <c r="Q28" s="406"/>
      <c r="R28" s="405">
        <f t="shared" si="0"/>
        <v>1</v>
      </c>
      <c r="S28" s="251" t="s">
        <v>120</v>
      </c>
      <c r="T28" s="251" t="s">
        <v>100</v>
      </c>
      <c r="U28" s="251" t="s">
        <v>102</v>
      </c>
      <c r="V28" s="250"/>
      <c r="W28" s="392" t="s">
        <v>34</v>
      </c>
      <c r="X28" s="273"/>
      <c r="Y28" s="279"/>
      <c r="Z28" s="279"/>
      <c r="AA28" s="279"/>
      <c r="AB28" s="279"/>
      <c r="AC28" s="279"/>
      <c r="AD28" s="279"/>
      <c r="AE28" s="279"/>
      <c r="AF28" s="279"/>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row>
    <row r="29" spans="1:67" s="58" customFormat="1" ht="140.25" x14ac:dyDescent="0.2">
      <c r="A29" s="251" t="s">
        <v>95</v>
      </c>
      <c r="B29" s="251" t="s">
        <v>141</v>
      </c>
      <c r="C29" s="250" t="s">
        <v>142</v>
      </c>
      <c r="D29" s="250" t="s">
        <v>161</v>
      </c>
      <c r="E29" s="251" t="s">
        <v>162</v>
      </c>
      <c r="F29" s="404"/>
      <c r="G29" s="404"/>
      <c r="H29" s="404"/>
      <c r="I29" s="404"/>
      <c r="J29" s="404"/>
      <c r="K29" s="404"/>
      <c r="L29" s="404"/>
      <c r="M29" s="404"/>
      <c r="N29" s="404"/>
      <c r="O29" s="404"/>
      <c r="P29" s="404"/>
      <c r="Q29" s="404">
        <v>1</v>
      </c>
      <c r="R29" s="405">
        <f t="shared" si="0"/>
        <v>1</v>
      </c>
      <c r="S29" s="251" t="s">
        <v>100</v>
      </c>
      <c r="T29" s="251" t="s">
        <v>101</v>
      </c>
      <c r="U29" s="251"/>
      <c r="V29" s="251"/>
      <c r="W29" s="392" t="s">
        <v>34</v>
      </c>
      <c r="X29" s="273"/>
      <c r="Y29" s="279"/>
      <c r="Z29" s="279"/>
      <c r="AA29" s="279"/>
      <c r="AB29" s="279"/>
      <c r="AC29" s="279"/>
      <c r="AD29" s="279"/>
      <c r="AE29" s="279"/>
      <c r="AF29" s="279"/>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row>
    <row r="30" spans="1:67" s="58" customFormat="1" ht="123" customHeight="1" x14ac:dyDescent="0.2">
      <c r="A30" s="251" t="s">
        <v>95</v>
      </c>
      <c r="B30" s="251" t="s">
        <v>141</v>
      </c>
      <c r="C30" s="250" t="s">
        <v>142</v>
      </c>
      <c r="D30" s="250" t="s">
        <v>163</v>
      </c>
      <c r="E30" s="250" t="s">
        <v>164</v>
      </c>
      <c r="F30" s="406"/>
      <c r="G30" s="406"/>
      <c r="H30" s="406">
        <v>1</v>
      </c>
      <c r="I30" s="406"/>
      <c r="J30" s="406"/>
      <c r="K30" s="406"/>
      <c r="L30" s="406"/>
      <c r="M30" s="406"/>
      <c r="N30" s="406"/>
      <c r="O30" s="406"/>
      <c r="P30" s="406"/>
      <c r="Q30" s="406"/>
      <c r="R30" s="405">
        <f t="shared" si="0"/>
        <v>1</v>
      </c>
      <c r="S30" s="251" t="s">
        <v>100</v>
      </c>
      <c r="T30" s="251" t="s">
        <v>101</v>
      </c>
      <c r="U30" s="251"/>
      <c r="V30" s="250"/>
      <c r="W30" s="392" t="s">
        <v>34</v>
      </c>
      <c r="X30" s="273"/>
      <c r="Y30" s="279"/>
      <c r="Z30" s="279"/>
      <c r="AA30" s="279"/>
      <c r="AB30" s="279"/>
      <c r="AC30" s="279"/>
      <c r="AD30" s="279"/>
      <c r="AE30" s="279"/>
      <c r="AF30" s="279"/>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row>
    <row r="31" spans="1:67" s="58" customFormat="1" ht="140.25" x14ac:dyDescent="0.2">
      <c r="A31" s="251" t="s">
        <v>95</v>
      </c>
      <c r="B31" s="251" t="s">
        <v>141</v>
      </c>
      <c r="C31" s="250" t="s">
        <v>142</v>
      </c>
      <c r="D31" s="250" t="s">
        <v>165</v>
      </c>
      <c r="E31" s="251" t="s">
        <v>166</v>
      </c>
      <c r="F31" s="404"/>
      <c r="G31" s="404"/>
      <c r="H31" s="404"/>
      <c r="I31" s="404"/>
      <c r="J31" s="404">
        <v>1</v>
      </c>
      <c r="K31" s="404"/>
      <c r="L31" s="404"/>
      <c r="M31" s="404"/>
      <c r="N31" s="404"/>
      <c r="O31" s="404"/>
      <c r="P31" s="404"/>
      <c r="Q31" s="404"/>
      <c r="R31" s="405">
        <f t="shared" si="0"/>
        <v>1</v>
      </c>
      <c r="S31" s="251" t="s">
        <v>100</v>
      </c>
      <c r="T31" s="251" t="s">
        <v>101</v>
      </c>
      <c r="U31" s="251"/>
      <c r="V31" s="251"/>
      <c r="W31" s="392" t="s">
        <v>34</v>
      </c>
      <c r="X31" s="273"/>
      <c r="Y31" s="279"/>
      <c r="Z31" s="279"/>
      <c r="AA31" s="279"/>
      <c r="AB31" s="279"/>
      <c r="AC31" s="279"/>
      <c r="AD31" s="279"/>
      <c r="AE31" s="279"/>
      <c r="AF31" s="279"/>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row>
    <row r="32" spans="1:67" s="58" customFormat="1" ht="140.25" x14ac:dyDescent="0.2">
      <c r="A32" s="530" t="s">
        <v>95</v>
      </c>
      <c r="B32" s="530" t="s">
        <v>141</v>
      </c>
      <c r="C32" s="541" t="s">
        <v>167</v>
      </c>
      <c r="D32" s="541" t="s">
        <v>168</v>
      </c>
      <c r="E32" s="546" t="s">
        <v>169</v>
      </c>
      <c r="F32" s="547">
        <v>1</v>
      </c>
      <c r="G32" s="547">
        <v>1</v>
      </c>
      <c r="H32" s="547">
        <v>1</v>
      </c>
      <c r="I32" s="547">
        <v>1</v>
      </c>
      <c r="J32" s="547">
        <v>1</v>
      </c>
      <c r="K32" s="547">
        <v>1</v>
      </c>
      <c r="L32" s="547">
        <v>1</v>
      </c>
      <c r="M32" s="547">
        <v>1</v>
      </c>
      <c r="N32" s="547">
        <v>1</v>
      </c>
      <c r="O32" s="547">
        <v>1</v>
      </c>
      <c r="P32" s="547">
        <v>1</v>
      </c>
      <c r="Q32" s="547">
        <v>1</v>
      </c>
      <c r="R32" s="537">
        <v>12</v>
      </c>
      <c r="S32" s="530" t="s">
        <v>108</v>
      </c>
      <c r="T32" s="539"/>
      <c r="U32" s="539"/>
      <c r="V32" s="539" t="s">
        <v>170</v>
      </c>
      <c r="W32" s="548" t="s">
        <v>171</v>
      </c>
      <c r="X32" s="273"/>
      <c r="Y32" s="279"/>
      <c r="Z32" s="279"/>
      <c r="AA32" s="279"/>
      <c r="AB32" s="279"/>
      <c r="AC32" s="279"/>
      <c r="AD32" s="279"/>
      <c r="AE32" s="279"/>
      <c r="AF32" s="279"/>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row>
    <row r="33" spans="1:67" s="58" customFormat="1" ht="140.25" x14ac:dyDescent="0.2">
      <c r="A33" s="530" t="s">
        <v>95</v>
      </c>
      <c r="B33" s="530" t="s">
        <v>141</v>
      </c>
      <c r="C33" s="541" t="s">
        <v>167</v>
      </c>
      <c r="D33" s="541" t="s">
        <v>172</v>
      </c>
      <c r="E33" s="546" t="s">
        <v>173</v>
      </c>
      <c r="F33" s="547"/>
      <c r="G33" s="547"/>
      <c r="H33" s="547"/>
      <c r="I33" s="547"/>
      <c r="J33" s="547"/>
      <c r="K33" s="547">
        <v>1</v>
      </c>
      <c r="L33" s="547"/>
      <c r="M33" s="547"/>
      <c r="N33" s="547"/>
      <c r="O33" s="547"/>
      <c r="P33" s="547"/>
      <c r="Q33" s="547">
        <v>1</v>
      </c>
      <c r="R33" s="537">
        <v>2</v>
      </c>
      <c r="S33" s="530" t="s">
        <v>123</v>
      </c>
      <c r="T33" s="539"/>
      <c r="U33" s="539"/>
      <c r="V33" s="539" t="s">
        <v>170</v>
      </c>
      <c r="W33" s="548" t="s">
        <v>171</v>
      </c>
      <c r="X33" s="273"/>
      <c r="Y33" s="279"/>
      <c r="Z33" s="279"/>
      <c r="AA33" s="279"/>
      <c r="AB33" s="279"/>
      <c r="AC33" s="279"/>
      <c r="AD33" s="279"/>
      <c r="AE33" s="279"/>
      <c r="AF33" s="279"/>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row>
    <row r="34" spans="1:67" s="58" customFormat="1" ht="140.25" x14ac:dyDescent="0.2">
      <c r="A34" s="530" t="s">
        <v>95</v>
      </c>
      <c r="B34" s="530" t="s">
        <v>141</v>
      </c>
      <c r="C34" s="541" t="s">
        <v>167</v>
      </c>
      <c r="D34" s="541" t="s">
        <v>174</v>
      </c>
      <c r="E34" s="546" t="s">
        <v>175</v>
      </c>
      <c r="F34" s="547"/>
      <c r="G34" s="547"/>
      <c r="H34" s="547"/>
      <c r="I34" s="547"/>
      <c r="J34" s="547"/>
      <c r="K34" s="547"/>
      <c r="L34" s="547">
        <v>1</v>
      </c>
      <c r="M34" s="547"/>
      <c r="N34" s="547"/>
      <c r="O34" s="547"/>
      <c r="P34" s="547"/>
      <c r="Q34" s="547">
        <v>1</v>
      </c>
      <c r="R34" s="537">
        <v>2</v>
      </c>
      <c r="S34" s="530" t="s">
        <v>123</v>
      </c>
      <c r="T34" s="539" t="s">
        <v>108</v>
      </c>
      <c r="U34" s="539"/>
      <c r="V34" s="539" t="s">
        <v>170</v>
      </c>
      <c r="W34" s="548" t="s">
        <v>171</v>
      </c>
      <c r="X34" s="273"/>
      <c r="Y34" s="279"/>
      <c r="Z34" s="279"/>
      <c r="AA34" s="279"/>
      <c r="AB34" s="279"/>
      <c r="AC34" s="279"/>
      <c r="AD34" s="279"/>
      <c r="AE34" s="279"/>
      <c r="AF34" s="279"/>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row>
    <row r="35" spans="1:67" s="58" customFormat="1" ht="140.25" x14ac:dyDescent="0.2">
      <c r="A35" s="530" t="s">
        <v>95</v>
      </c>
      <c r="B35" s="530" t="s">
        <v>141</v>
      </c>
      <c r="C35" s="541" t="s">
        <v>167</v>
      </c>
      <c r="D35" s="541" t="s">
        <v>176</v>
      </c>
      <c r="E35" s="546" t="s">
        <v>177</v>
      </c>
      <c r="F35" s="547"/>
      <c r="G35" s="547"/>
      <c r="H35" s="547"/>
      <c r="I35" s="547"/>
      <c r="J35" s="547"/>
      <c r="K35" s="547"/>
      <c r="L35" s="547">
        <v>1</v>
      </c>
      <c r="M35" s="547"/>
      <c r="N35" s="547"/>
      <c r="O35" s="547"/>
      <c r="P35" s="547"/>
      <c r="Q35" s="547"/>
      <c r="R35" s="537">
        <v>1</v>
      </c>
      <c r="S35" s="530"/>
      <c r="T35" s="539"/>
      <c r="U35" s="539" t="s">
        <v>178</v>
      </c>
      <c r="V35" s="539" t="s">
        <v>179</v>
      </c>
      <c r="W35" s="548" t="s">
        <v>171</v>
      </c>
      <c r="X35" s="273"/>
      <c r="Y35" s="279"/>
      <c r="Z35" s="279"/>
      <c r="AA35" s="279"/>
      <c r="AB35" s="279"/>
      <c r="AC35" s="279"/>
      <c r="AD35" s="279"/>
      <c r="AE35" s="279"/>
      <c r="AF35" s="279"/>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row>
    <row r="36" spans="1:67" s="58" customFormat="1" ht="140.25" x14ac:dyDescent="0.2">
      <c r="A36" s="530" t="s">
        <v>95</v>
      </c>
      <c r="B36" s="530" t="s">
        <v>141</v>
      </c>
      <c r="C36" s="541" t="s">
        <v>167</v>
      </c>
      <c r="D36" s="541" t="s">
        <v>180</v>
      </c>
      <c r="E36" s="546" t="s">
        <v>181</v>
      </c>
      <c r="F36" s="547"/>
      <c r="G36" s="547"/>
      <c r="H36" s="547"/>
      <c r="I36" s="547">
        <v>1</v>
      </c>
      <c r="J36" s="547"/>
      <c r="K36" s="547"/>
      <c r="L36" s="547">
        <v>1</v>
      </c>
      <c r="M36" s="547"/>
      <c r="N36" s="547">
        <v>1</v>
      </c>
      <c r="O36" s="547"/>
      <c r="P36" s="547"/>
      <c r="Q36" s="547">
        <v>1</v>
      </c>
      <c r="R36" s="537">
        <v>4</v>
      </c>
      <c r="S36" s="530"/>
      <c r="T36" s="539"/>
      <c r="U36" s="539"/>
      <c r="V36" s="539" t="s">
        <v>179</v>
      </c>
      <c r="W36" s="548" t="s">
        <v>171</v>
      </c>
      <c r="X36" s="273"/>
      <c r="Y36" s="279"/>
      <c r="Z36" s="279"/>
      <c r="AA36" s="279"/>
      <c r="AB36" s="279"/>
      <c r="AC36" s="279"/>
      <c r="AD36" s="279"/>
      <c r="AE36" s="279"/>
      <c r="AF36" s="279"/>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row>
    <row r="37" spans="1:67" s="58" customFormat="1" ht="43.9" customHeight="1" x14ac:dyDescent="0.2">
      <c r="A37" s="251" t="s">
        <v>95</v>
      </c>
      <c r="B37" s="251" t="s">
        <v>182</v>
      </c>
      <c r="C37" s="250" t="s">
        <v>183</v>
      </c>
      <c r="D37" s="250" t="s">
        <v>184</v>
      </c>
      <c r="E37" s="250" t="s">
        <v>185</v>
      </c>
      <c r="F37" s="406">
        <v>1</v>
      </c>
      <c r="G37" s="406">
        <v>1</v>
      </c>
      <c r="H37" s="406">
        <v>1</v>
      </c>
      <c r="I37" s="406">
        <v>1</v>
      </c>
      <c r="J37" s="406">
        <v>1</v>
      </c>
      <c r="K37" s="406">
        <v>1</v>
      </c>
      <c r="L37" s="406">
        <v>1</v>
      </c>
      <c r="M37" s="406">
        <v>1</v>
      </c>
      <c r="N37" s="406">
        <v>1</v>
      </c>
      <c r="O37" s="406">
        <v>1</v>
      </c>
      <c r="P37" s="406">
        <v>1</v>
      </c>
      <c r="Q37" s="406">
        <v>1</v>
      </c>
      <c r="R37" s="405">
        <f t="shared" ref="R37:R60" si="1">SUM(F37:Q37)</f>
        <v>12</v>
      </c>
      <c r="S37" s="251" t="s">
        <v>120</v>
      </c>
      <c r="T37" s="251"/>
      <c r="U37" s="251"/>
      <c r="V37" s="250" t="s">
        <v>186</v>
      </c>
      <c r="W37" s="393" t="s">
        <v>187</v>
      </c>
      <c r="X37" s="273"/>
      <c r="Y37" s="279"/>
      <c r="Z37" s="279"/>
      <c r="AA37" s="279"/>
      <c r="AB37" s="279"/>
      <c r="AC37" s="279"/>
      <c r="AD37" s="279"/>
      <c r="AE37" s="279"/>
      <c r="AF37" s="279"/>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row>
    <row r="38" spans="1:67" s="58" customFormat="1" ht="153" x14ac:dyDescent="0.2">
      <c r="A38" s="251" t="s">
        <v>95</v>
      </c>
      <c r="B38" s="251" t="s">
        <v>182</v>
      </c>
      <c r="C38" s="250" t="s">
        <v>183</v>
      </c>
      <c r="D38" s="250" t="s">
        <v>188</v>
      </c>
      <c r="E38" s="251" t="s">
        <v>189</v>
      </c>
      <c r="F38" s="404"/>
      <c r="G38" s="404"/>
      <c r="H38" s="404">
        <v>1</v>
      </c>
      <c r="I38" s="404"/>
      <c r="J38" s="404"/>
      <c r="K38" s="404">
        <v>1</v>
      </c>
      <c r="L38" s="404"/>
      <c r="M38" s="404"/>
      <c r="N38" s="404">
        <v>1</v>
      </c>
      <c r="O38" s="404"/>
      <c r="P38" s="404"/>
      <c r="Q38" s="404">
        <v>1</v>
      </c>
      <c r="R38" s="405">
        <f t="shared" si="1"/>
        <v>4</v>
      </c>
      <c r="S38" s="251" t="s">
        <v>123</v>
      </c>
      <c r="T38" s="251"/>
      <c r="U38" s="251"/>
      <c r="V38" s="251" t="s">
        <v>190</v>
      </c>
      <c r="W38" s="393" t="s">
        <v>187</v>
      </c>
      <c r="X38" s="273"/>
      <c r="Y38" s="279"/>
      <c r="Z38" s="279"/>
      <c r="AA38" s="279"/>
      <c r="AB38" s="279"/>
      <c r="AC38" s="279"/>
      <c r="AD38" s="279"/>
      <c r="AE38" s="279"/>
      <c r="AF38" s="279"/>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row>
    <row r="39" spans="1:67" s="58" customFormat="1" ht="54" customHeight="1" x14ac:dyDescent="0.2">
      <c r="A39" s="251" t="s">
        <v>95</v>
      </c>
      <c r="B39" s="251" t="s">
        <v>182</v>
      </c>
      <c r="C39" s="250" t="s">
        <v>183</v>
      </c>
      <c r="D39" s="250" t="s">
        <v>191</v>
      </c>
      <c r="E39" s="250" t="s">
        <v>192</v>
      </c>
      <c r="F39" s="406"/>
      <c r="G39" s="406"/>
      <c r="H39" s="406">
        <v>1</v>
      </c>
      <c r="I39" s="406"/>
      <c r="J39" s="406"/>
      <c r="K39" s="406">
        <v>1</v>
      </c>
      <c r="L39" s="406"/>
      <c r="M39" s="406"/>
      <c r="N39" s="406">
        <v>1</v>
      </c>
      <c r="O39" s="406"/>
      <c r="P39" s="406"/>
      <c r="Q39" s="406">
        <v>1</v>
      </c>
      <c r="R39" s="405">
        <f t="shared" si="1"/>
        <v>4</v>
      </c>
      <c r="S39" s="251" t="s">
        <v>50</v>
      </c>
      <c r="T39" s="251"/>
      <c r="U39" s="251" t="s">
        <v>193</v>
      </c>
      <c r="V39" s="250" t="s">
        <v>194</v>
      </c>
      <c r="W39" s="393" t="s">
        <v>187</v>
      </c>
      <c r="X39" s="273"/>
      <c r="Y39" s="279"/>
      <c r="Z39" s="279"/>
      <c r="AA39" s="279"/>
      <c r="AB39" s="279"/>
      <c r="AC39" s="279"/>
      <c r="AD39" s="279"/>
      <c r="AE39" s="279"/>
      <c r="AF39" s="279"/>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row>
    <row r="40" spans="1:67" s="58" customFormat="1" ht="52.15" customHeight="1" x14ac:dyDescent="0.2">
      <c r="A40" s="251" t="s">
        <v>95</v>
      </c>
      <c r="B40" s="251" t="s">
        <v>182</v>
      </c>
      <c r="C40" s="250" t="s">
        <v>183</v>
      </c>
      <c r="D40" s="250" t="s">
        <v>195</v>
      </c>
      <c r="E40" s="251" t="s">
        <v>196</v>
      </c>
      <c r="F40" s="404">
        <v>1</v>
      </c>
      <c r="G40" s="404"/>
      <c r="H40" s="404">
        <v>1</v>
      </c>
      <c r="I40" s="404"/>
      <c r="J40" s="404">
        <v>1</v>
      </c>
      <c r="K40" s="404"/>
      <c r="L40" s="404">
        <v>1</v>
      </c>
      <c r="M40" s="404"/>
      <c r="N40" s="404">
        <v>1</v>
      </c>
      <c r="O40" s="404"/>
      <c r="P40" s="404">
        <v>1</v>
      </c>
      <c r="Q40" s="404"/>
      <c r="R40" s="405">
        <f t="shared" si="1"/>
        <v>6</v>
      </c>
      <c r="S40" s="251" t="s">
        <v>120</v>
      </c>
      <c r="T40" s="251"/>
      <c r="U40" s="251"/>
      <c r="V40" s="251" t="s">
        <v>197</v>
      </c>
      <c r="W40" s="393" t="s">
        <v>187</v>
      </c>
      <c r="X40" s="273"/>
      <c r="Y40" s="279"/>
      <c r="Z40" s="279"/>
      <c r="AA40" s="279"/>
      <c r="AB40" s="279"/>
      <c r="AC40" s="279"/>
      <c r="AD40" s="279"/>
      <c r="AE40" s="279"/>
      <c r="AF40" s="279"/>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row>
    <row r="41" spans="1:67" s="58" customFormat="1" ht="82.15" customHeight="1" x14ac:dyDescent="0.2">
      <c r="A41" s="251" t="s">
        <v>95</v>
      </c>
      <c r="B41" s="251" t="s">
        <v>182</v>
      </c>
      <c r="C41" s="250" t="s">
        <v>183</v>
      </c>
      <c r="D41" s="250" t="s">
        <v>198</v>
      </c>
      <c r="E41" s="250" t="s">
        <v>199</v>
      </c>
      <c r="F41" s="406"/>
      <c r="G41" s="406"/>
      <c r="H41" s="406">
        <v>1</v>
      </c>
      <c r="I41" s="406"/>
      <c r="J41" s="406"/>
      <c r="K41" s="406">
        <v>1</v>
      </c>
      <c r="L41" s="406"/>
      <c r="M41" s="406"/>
      <c r="N41" s="406">
        <v>1</v>
      </c>
      <c r="O41" s="406"/>
      <c r="P41" s="406"/>
      <c r="Q41" s="406">
        <v>1</v>
      </c>
      <c r="R41" s="405">
        <f t="shared" si="1"/>
        <v>4</v>
      </c>
      <c r="S41" s="251" t="s">
        <v>123</v>
      </c>
      <c r="T41" s="251" t="s">
        <v>108</v>
      </c>
      <c r="U41" s="251"/>
      <c r="V41" s="250" t="s">
        <v>200</v>
      </c>
      <c r="W41" s="393" t="s">
        <v>187</v>
      </c>
      <c r="X41" s="273"/>
      <c r="Y41" s="279"/>
      <c r="Z41" s="279"/>
      <c r="AA41" s="279"/>
      <c r="AB41" s="279"/>
      <c r="AC41" s="279"/>
      <c r="AD41" s="279"/>
      <c r="AE41" s="279"/>
      <c r="AF41" s="279"/>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row>
    <row r="42" spans="1:67" s="58" customFormat="1" ht="85.9" customHeight="1" x14ac:dyDescent="0.2">
      <c r="A42" s="251" t="s">
        <v>95</v>
      </c>
      <c r="B42" s="251" t="s">
        <v>182</v>
      </c>
      <c r="C42" s="250" t="s">
        <v>183</v>
      </c>
      <c r="D42" s="250" t="s">
        <v>201</v>
      </c>
      <c r="E42" s="251" t="s">
        <v>202</v>
      </c>
      <c r="F42" s="404"/>
      <c r="G42" s="404"/>
      <c r="H42" s="404">
        <v>1</v>
      </c>
      <c r="I42" s="404"/>
      <c r="J42" s="404"/>
      <c r="K42" s="404">
        <v>1</v>
      </c>
      <c r="L42" s="404"/>
      <c r="M42" s="404"/>
      <c r="N42" s="404">
        <v>1</v>
      </c>
      <c r="O42" s="404"/>
      <c r="P42" s="404"/>
      <c r="Q42" s="404">
        <v>1</v>
      </c>
      <c r="R42" s="405">
        <f t="shared" si="1"/>
        <v>4</v>
      </c>
      <c r="S42" s="251" t="s">
        <v>123</v>
      </c>
      <c r="T42" s="251" t="s">
        <v>100</v>
      </c>
      <c r="U42" s="251"/>
      <c r="V42" s="251" t="s">
        <v>197</v>
      </c>
      <c r="W42" s="393" t="s">
        <v>187</v>
      </c>
      <c r="X42" s="273"/>
      <c r="Y42" s="279"/>
      <c r="Z42" s="279"/>
      <c r="AA42" s="279"/>
      <c r="AB42" s="279"/>
      <c r="AC42" s="279"/>
      <c r="AD42" s="279"/>
      <c r="AE42" s="279"/>
      <c r="AF42" s="279"/>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row>
    <row r="43" spans="1:67" s="58" customFormat="1" ht="47.45" customHeight="1" x14ac:dyDescent="0.2">
      <c r="A43" s="251" t="s">
        <v>95</v>
      </c>
      <c r="B43" s="251" t="s">
        <v>182</v>
      </c>
      <c r="C43" s="250" t="s">
        <v>183</v>
      </c>
      <c r="D43" s="250" t="s">
        <v>203</v>
      </c>
      <c r="E43" s="250" t="s">
        <v>204</v>
      </c>
      <c r="F43" s="406">
        <v>1</v>
      </c>
      <c r="G43" s="406">
        <v>1</v>
      </c>
      <c r="H43" s="406">
        <v>1</v>
      </c>
      <c r="I43" s="406">
        <v>1</v>
      </c>
      <c r="J43" s="406">
        <v>1</v>
      </c>
      <c r="K43" s="406">
        <v>1</v>
      </c>
      <c r="L43" s="406">
        <v>1</v>
      </c>
      <c r="M43" s="406">
        <v>1</v>
      </c>
      <c r="N43" s="406">
        <v>1</v>
      </c>
      <c r="O43" s="406">
        <v>1</v>
      </c>
      <c r="P43" s="406">
        <v>1</v>
      </c>
      <c r="Q43" s="406">
        <v>1</v>
      </c>
      <c r="R43" s="405">
        <f t="shared" si="1"/>
        <v>12</v>
      </c>
      <c r="S43" s="251" t="s">
        <v>120</v>
      </c>
      <c r="T43" s="251"/>
      <c r="U43" s="251"/>
      <c r="V43" s="251" t="s">
        <v>197</v>
      </c>
      <c r="W43" s="393" t="s">
        <v>187</v>
      </c>
      <c r="X43" s="273"/>
      <c r="Y43" s="279"/>
      <c r="Z43" s="279"/>
      <c r="AA43" s="279"/>
      <c r="AB43" s="279"/>
      <c r="AC43" s="279"/>
      <c r="AD43" s="279"/>
      <c r="AE43" s="279"/>
      <c r="AF43" s="279"/>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row>
    <row r="44" spans="1:67" s="58" customFormat="1" ht="60.6" customHeight="1" x14ac:dyDescent="0.2">
      <c r="A44" s="251" t="s">
        <v>95</v>
      </c>
      <c r="B44" s="251" t="s">
        <v>182</v>
      </c>
      <c r="C44" s="250" t="s">
        <v>183</v>
      </c>
      <c r="D44" s="250" t="s">
        <v>205</v>
      </c>
      <c r="E44" s="250" t="s">
        <v>206</v>
      </c>
      <c r="F44" s="406">
        <v>1</v>
      </c>
      <c r="G44" s="406">
        <v>1</v>
      </c>
      <c r="H44" s="406">
        <v>1</v>
      </c>
      <c r="I44" s="406">
        <v>1</v>
      </c>
      <c r="J44" s="406">
        <v>1</v>
      </c>
      <c r="K44" s="406">
        <v>1</v>
      </c>
      <c r="L44" s="406">
        <v>1</v>
      </c>
      <c r="M44" s="406">
        <v>1</v>
      </c>
      <c r="N44" s="406">
        <v>1</v>
      </c>
      <c r="O44" s="406">
        <v>1</v>
      </c>
      <c r="P44" s="406">
        <v>1</v>
      </c>
      <c r="Q44" s="406">
        <v>1</v>
      </c>
      <c r="R44" s="405">
        <f t="shared" si="1"/>
        <v>12</v>
      </c>
      <c r="S44" s="251" t="s">
        <v>120</v>
      </c>
      <c r="T44" s="251"/>
      <c r="U44" s="251"/>
      <c r="V44" s="251" t="s">
        <v>197</v>
      </c>
      <c r="W44" s="393" t="s">
        <v>187</v>
      </c>
      <c r="X44" s="273"/>
      <c r="Y44" s="279"/>
      <c r="Z44" s="279"/>
      <c r="AA44" s="279"/>
      <c r="AB44" s="279"/>
      <c r="AC44" s="279"/>
      <c r="AD44" s="279"/>
      <c r="AE44" s="279"/>
      <c r="AF44" s="279"/>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row>
    <row r="45" spans="1:67" s="58" customFormat="1" ht="56.45" customHeight="1" x14ac:dyDescent="0.2">
      <c r="A45" s="251" t="s">
        <v>95</v>
      </c>
      <c r="B45" s="251" t="s">
        <v>207</v>
      </c>
      <c r="C45" s="251" t="s">
        <v>208</v>
      </c>
      <c r="D45" s="251" t="s">
        <v>209</v>
      </c>
      <c r="E45" s="251" t="s">
        <v>210</v>
      </c>
      <c r="F45" s="404">
        <v>1</v>
      </c>
      <c r="G45" s="404">
        <v>1</v>
      </c>
      <c r="H45" s="404">
        <v>1</v>
      </c>
      <c r="I45" s="404">
        <v>1</v>
      </c>
      <c r="J45" s="404">
        <v>1</v>
      </c>
      <c r="K45" s="404">
        <v>1</v>
      </c>
      <c r="L45" s="404">
        <v>1</v>
      </c>
      <c r="M45" s="404">
        <v>1</v>
      </c>
      <c r="N45" s="404">
        <v>1</v>
      </c>
      <c r="O45" s="404">
        <v>1</v>
      </c>
      <c r="P45" s="404">
        <v>1</v>
      </c>
      <c r="Q45" s="404">
        <v>1</v>
      </c>
      <c r="R45" s="405">
        <f t="shared" si="1"/>
        <v>12</v>
      </c>
      <c r="S45" s="251" t="s">
        <v>120</v>
      </c>
      <c r="T45" s="251"/>
      <c r="U45" s="251"/>
      <c r="V45" s="251"/>
      <c r="W45" s="392" t="s">
        <v>211</v>
      </c>
      <c r="X45" s="273"/>
      <c r="Y45" s="279"/>
      <c r="Z45" s="279"/>
      <c r="AA45" s="279"/>
      <c r="AB45" s="279"/>
      <c r="AC45" s="279"/>
      <c r="AD45" s="279"/>
      <c r="AE45" s="279"/>
      <c r="AF45" s="279"/>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row>
    <row r="46" spans="1:67" s="58" customFormat="1" ht="280.5" x14ac:dyDescent="0.2">
      <c r="A46" s="251" t="s">
        <v>95</v>
      </c>
      <c r="B46" s="251" t="s">
        <v>207</v>
      </c>
      <c r="C46" s="251" t="s">
        <v>212</v>
      </c>
      <c r="D46" s="251" t="s">
        <v>213</v>
      </c>
      <c r="E46" s="251" t="s">
        <v>214</v>
      </c>
      <c r="F46" s="404">
        <v>1</v>
      </c>
      <c r="G46" s="404">
        <v>1</v>
      </c>
      <c r="H46" s="404">
        <v>2</v>
      </c>
      <c r="I46" s="404">
        <v>1</v>
      </c>
      <c r="J46" s="404">
        <v>1</v>
      </c>
      <c r="K46" s="404">
        <v>2</v>
      </c>
      <c r="L46" s="404">
        <v>1</v>
      </c>
      <c r="M46" s="404">
        <v>1</v>
      </c>
      <c r="N46" s="404">
        <v>1</v>
      </c>
      <c r="O46" s="404">
        <v>1</v>
      </c>
      <c r="P46" s="404">
        <v>2</v>
      </c>
      <c r="Q46" s="404">
        <v>1</v>
      </c>
      <c r="R46" s="405">
        <f t="shared" si="1"/>
        <v>15</v>
      </c>
      <c r="S46" s="251" t="s">
        <v>50</v>
      </c>
      <c r="T46" s="251"/>
      <c r="U46" s="251" t="s">
        <v>215</v>
      </c>
      <c r="V46" s="251" t="s">
        <v>216</v>
      </c>
      <c r="W46" s="392" t="s">
        <v>217</v>
      </c>
      <c r="X46" s="273"/>
      <c r="Y46" s="279"/>
      <c r="Z46" s="279"/>
      <c r="AA46" s="279"/>
      <c r="AB46" s="279"/>
      <c r="AC46" s="279"/>
      <c r="AD46" s="279"/>
      <c r="AE46" s="279"/>
      <c r="AF46" s="279"/>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row>
    <row r="47" spans="1:67" s="58" customFormat="1" ht="59.45" customHeight="1" x14ac:dyDescent="0.2">
      <c r="A47" s="251" t="s">
        <v>95</v>
      </c>
      <c r="B47" s="251" t="s">
        <v>207</v>
      </c>
      <c r="C47" s="251" t="s">
        <v>212</v>
      </c>
      <c r="D47" s="251" t="s">
        <v>218</v>
      </c>
      <c r="E47" s="251" t="s">
        <v>219</v>
      </c>
      <c r="F47" s="404"/>
      <c r="G47" s="404"/>
      <c r="H47" s="404">
        <v>1</v>
      </c>
      <c r="I47" s="404"/>
      <c r="J47" s="404"/>
      <c r="K47" s="404">
        <v>1</v>
      </c>
      <c r="L47" s="404"/>
      <c r="M47" s="404"/>
      <c r="N47" s="404">
        <v>1</v>
      </c>
      <c r="O47" s="404"/>
      <c r="P47" s="404"/>
      <c r="Q47" s="404">
        <v>1</v>
      </c>
      <c r="R47" s="405">
        <f t="shared" si="1"/>
        <v>4</v>
      </c>
      <c r="S47" s="251" t="s">
        <v>50</v>
      </c>
      <c r="T47" s="251"/>
      <c r="U47" s="251" t="s">
        <v>220</v>
      </c>
      <c r="V47" s="251" t="s">
        <v>221</v>
      </c>
      <c r="W47" s="392" t="s">
        <v>217</v>
      </c>
      <c r="X47" s="273"/>
      <c r="Y47" s="279"/>
      <c r="Z47" s="279"/>
      <c r="AA47" s="279"/>
      <c r="AB47" s="279"/>
      <c r="AC47" s="279"/>
      <c r="AD47" s="279"/>
      <c r="AE47" s="279"/>
      <c r="AF47" s="279"/>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row>
    <row r="48" spans="1:67" s="58" customFormat="1" ht="76.5" x14ac:dyDescent="0.2">
      <c r="A48" s="251" t="s">
        <v>95</v>
      </c>
      <c r="B48" s="251" t="s">
        <v>207</v>
      </c>
      <c r="C48" s="251" t="s">
        <v>212</v>
      </c>
      <c r="D48" s="251" t="s">
        <v>222</v>
      </c>
      <c r="E48" s="251" t="s">
        <v>223</v>
      </c>
      <c r="F48" s="251"/>
      <c r="G48" s="251"/>
      <c r="H48" s="251">
        <v>1</v>
      </c>
      <c r="I48" s="251"/>
      <c r="J48" s="251"/>
      <c r="K48" s="251">
        <v>1</v>
      </c>
      <c r="L48" s="251"/>
      <c r="M48" s="251"/>
      <c r="N48" s="251">
        <v>1</v>
      </c>
      <c r="O48" s="251"/>
      <c r="P48" s="251"/>
      <c r="Q48" s="251">
        <v>1</v>
      </c>
      <c r="R48" s="251">
        <f t="shared" si="1"/>
        <v>4</v>
      </c>
      <c r="S48" s="251" t="s">
        <v>108</v>
      </c>
      <c r="T48" s="251"/>
      <c r="U48" s="251"/>
      <c r="V48" s="533" t="s">
        <v>224</v>
      </c>
      <c r="W48" s="534" t="s">
        <v>217</v>
      </c>
      <c r="X48" s="273"/>
      <c r="Y48" s="279"/>
      <c r="Z48" s="279"/>
      <c r="AA48" s="279"/>
      <c r="AB48" s="279"/>
      <c r="AC48" s="279"/>
      <c r="AD48" s="279"/>
      <c r="AE48" s="279"/>
      <c r="AF48" s="279"/>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row>
    <row r="49" spans="1:67" s="58" customFormat="1" ht="48.6" customHeight="1" x14ac:dyDescent="0.2">
      <c r="A49" s="251" t="s">
        <v>95</v>
      </c>
      <c r="B49" s="251" t="s">
        <v>207</v>
      </c>
      <c r="C49" s="251" t="s">
        <v>212</v>
      </c>
      <c r="D49" s="251" t="s">
        <v>225</v>
      </c>
      <c r="E49" s="251" t="s">
        <v>226</v>
      </c>
      <c r="F49" s="404"/>
      <c r="G49" s="404"/>
      <c r="H49" s="404">
        <v>1</v>
      </c>
      <c r="I49" s="404"/>
      <c r="J49" s="404"/>
      <c r="K49" s="404">
        <v>1</v>
      </c>
      <c r="L49" s="404"/>
      <c r="M49" s="404"/>
      <c r="N49" s="404">
        <v>1</v>
      </c>
      <c r="O49" s="404"/>
      <c r="P49" s="404"/>
      <c r="Q49" s="404">
        <v>1</v>
      </c>
      <c r="R49" s="405">
        <f t="shared" si="1"/>
        <v>4</v>
      </c>
      <c r="S49" s="251" t="s">
        <v>108</v>
      </c>
      <c r="T49" s="251"/>
      <c r="U49" s="251"/>
      <c r="V49" s="251"/>
      <c r="W49" s="392" t="s">
        <v>217</v>
      </c>
      <c r="X49" s="273"/>
      <c r="Y49" s="279"/>
      <c r="Z49" s="279"/>
      <c r="AA49" s="279"/>
      <c r="AB49" s="279"/>
      <c r="AC49" s="279"/>
      <c r="AD49" s="279"/>
      <c r="AE49" s="279"/>
      <c r="AF49" s="279"/>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row>
    <row r="50" spans="1:67" s="58" customFormat="1" ht="62.45" customHeight="1" x14ac:dyDescent="0.2">
      <c r="A50" s="251" t="s">
        <v>95</v>
      </c>
      <c r="B50" s="251" t="s">
        <v>207</v>
      </c>
      <c r="C50" s="251" t="s">
        <v>212</v>
      </c>
      <c r="D50" s="251" t="s">
        <v>227</v>
      </c>
      <c r="E50" s="251" t="s">
        <v>228</v>
      </c>
      <c r="F50" s="404">
        <v>1</v>
      </c>
      <c r="G50" s="404">
        <v>1</v>
      </c>
      <c r="H50" s="404">
        <v>1</v>
      </c>
      <c r="I50" s="404">
        <v>1</v>
      </c>
      <c r="J50" s="404">
        <v>1</v>
      </c>
      <c r="K50" s="404">
        <v>1</v>
      </c>
      <c r="L50" s="404">
        <v>1</v>
      </c>
      <c r="M50" s="404">
        <v>1</v>
      </c>
      <c r="N50" s="404">
        <v>1</v>
      </c>
      <c r="O50" s="404">
        <v>1</v>
      </c>
      <c r="P50" s="404">
        <v>1</v>
      </c>
      <c r="Q50" s="404">
        <v>1</v>
      </c>
      <c r="R50" s="405">
        <f t="shared" si="1"/>
        <v>12</v>
      </c>
      <c r="S50" s="251" t="s">
        <v>100</v>
      </c>
      <c r="T50" s="251" t="s">
        <v>101</v>
      </c>
      <c r="U50" s="251"/>
      <c r="V50" s="251" t="s">
        <v>229</v>
      </c>
      <c r="W50" s="392" t="s">
        <v>217</v>
      </c>
      <c r="X50" s="273"/>
      <c r="Y50" s="279"/>
      <c r="Z50" s="279"/>
      <c r="AA50" s="279"/>
      <c r="AB50" s="279"/>
      <c r="AC50" s="279"/>
      <c r="AD50" s="279"/>
      <c r="AE50" s="279"/>
      <c r="AF50" s="279"/>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row>
    <row r="51" spans="1:67" s="58" customFormat="1" ht="55.9" customHeight="1" x14ac:dyDescent="0.2">
      <c r="A51" s="251" t="s">
        <v>95</v>
      </c>
      <c r="B51" s="251" t="s">
        <v>207</v>
      </c>
      <c r="C51" s="251" t="s">
        <v>212</v>
      </c>
      <c r="D51" s="251" t="s">
        <v>230</v>
      </c>
      <c r="E51" s="251" t="s">
        <v>231</v>
      </c>
      <c r="F51" s="404">
        <v>1</v>
      </c>
      <c r="G51" s="404">
        <v>1</v>
      </c>
      <c r="H51" s="404">
        <v>1</v>
      </c>
      <c r="I51" s="404">
        <v>1</v>
      </c>
      <c r="J51" s="404">
        <v>1</v>
      </c>
      <c r="K51" s="404">
        <v>1</v>
      </c>
      <c r="L51" s="404">
        <v>1</v>
      </c>
      <c r="M51" s="404">
        <v>1</v>
      </c>
      <c r="N51" s="404">
        <v>1</v>
      </c>
      <c r="O51" s="404">
        <v>1</v>
      </c>
      <c r="P51" s="404">
        <v>1</v>
      </c>
      <c r="Q51" s="404">
        <v>1</v>
      </c>
      <c r="R51" s="405">
        <f t="shared" si="1"/>
        <v>12</v>
      </c>
      <c r="S51" s="251" t="s">
        <v>50</v>
      </c>
      <c r="T51" s="251"/>
      <c r="U51" s="251" t="s">
        <v>232</v>
      </c>
      <c r="V51" s="251" t="s">
        <v>233</v>
      </c>
      <c r="W51" s="392" t="s">
        <v>217</v>
      </c>
      <c r="X51" s="273"/>
      <c r="Y51" s="279"/>
      <c r="Z51" s="279"/>
      <c r="AA51" s="279"/>
      <c r="AB51" s="279"/>
      <c r="AC51" s="279"/>
      <c r="AD51" s="279"/>
      <c r="AE51" s="279"/>
      <c r="AF51" s="279"/>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row>
    <row r="52" spans="1:67" s="58" customFormat="1" ht="76.5" x14ac:dyDescent="0.2">
      <c r="A52" s="251" t="s">
        <v>95</v>
      </c>
      <c r="B52" s="251" t="s">
        <v>207</v>
      </c>
      <c r="C52" s="251" t="s">
        <v>212</v>
      </c>
      <c r="D52" s="251" t="s">
        <v>234</v>
      </c>
      <c r="E52" s="251" t="s">
        <v>235</v>
      </c>
      <c r="F52" s="404"/>
      <c r="G52" s="404"/>
      <c r="H52" s="404">
        <v>1</v>
      </c>
      <c r="I52" s="404"/>
      <c r="J52" s="404"/>
      <c r="K52" s="404">
        <v>1</v>
      </c>
      <c r="L52" s="404"/>
      <c r="M52" s="404"/>
      <c r="N52" s="404">
        <v>1</v>
      </c>
      <c r="O52" s="404"/>
      <c r="P52" s="404"/>
      <c r="Q52" s="404">
        <v>1</v>
      </c>
      <c r="R52" s="405">
        <f t="shared" si="1"/>
        <v>4</v>
      </c>
      <c r="S52" s="251" t="s">
        <v>120</v>
      </c>
      <c r="T52" s="251"/>
      <c r="U52" s="251"/>
      <c r="V52" s="558"/>
      <c r="W52" s="392" t="s">
        <v>217</v>
      </c>
      <c r="X52" s="273"/>
      <c r="Y52" s="279"/>
      <c r="Z52" s="279"/>
      <c r="AA52" s="279"/>
      <c r="AB52" s="279"/>
      <c r="AC52" s="279"/>
      <c r="AD52" s="279"/>
      <c r="AE52" s="279"/>
      <c r="AF52" s="279"/>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row>
    <row r="53" spans="1:67" s="58" customFormat="1" ht="88.15" customHeight="1" x14ac:dyDescent="0.2">
      <c r="A53" s="251" t="s">
        <v>95</v>
      </c>
      <c r="B53" s="251" t="s">
        <v>207</v>
      </c>
      <c r="C53" s="251" t="s">
        <v>212</v>
      </c>
      <c r="D53" s="251" t="s">
        <v>236</v>
      </c>
      <c r="E53" s="251" t="s">
        <v>237</v>
      </c>
      <c r="F53" s="404">
        <v>1</v>
      </c>
      <c r="G53" s="404">
        <v>1</v>
      </c>
      <c r="H53" s="404">
        <v>1</v>
      </c>
      <c r="I53" s="404">
        <v>1</v>
      </c>
      <c r="J53" s="404">
        <v>1</v>
      </c>
      <c r="K53" s="404">
        <v>1</v>
      </c>
      <c r="L53" s="404">
        <v>1</v>
      </c>
      <c r="M53" s="404">
        <v>1</v>
      </c>
      <c r="N53" s="404">
        <v>1</v>
      </c>
      <c r="O53" s="404">
        <v>1</v>
      </c>
      <c r="P53" s="404">
        <v>1</v>
      </c>
      <c r="Q53" s="404">
        <v>1</v>
      </c>
      <c r="R53" s="405">
        <f t="shared" si="1"/>
        <v>12</v>
      </c>
      <c r="S53" s="251" t="s">
        <v>123</v>
      </c>
      <c r="T53" s="251"/>
      <c r="U53" s="251"/>
      <c r="V53" s="251" t="s">
        <v>238</v>
      </c>
      <c r="W53" s="392" t="s">
        <v>217</v>
      </c>
      <c r="X53" s="273"/>
      <c r="Y53" s="279"/>
      <c r="Z53" s="279"/>
      <c r="AA53" s="279"/>
      <c r="AB53" s="279"/>
      <c r="AC53" s="279"/>
      <c r="AD53" s="279"/>
      <c r="AE53" s="279"/>
      <c r="AF53" s="279"/>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row>
    <row r="54" spans="1:67" s="58" customFormat="1" ht="76.5" x14ac:dyDescent="0.2">
      <c r="A54" s="251" t="s">
        <v>95</v>
      </c>
      <c r="B54" s="251" t="s">
        <v>207</v>
      </c>
      <c r="C54" s="251" t="s">
        <v>212</v>
      </c>
      <c r="D54" s="251" t="s">
        <v>239</v>
      </c>
      <c r="E54" s="251" t="s">
        <v>240</v>
      </c>
      <c r="F54" s="404">
        <v>1</v>
      </c>
      <c r="G54" s="404">
        <v>1</v>
      </c>
      <c r="H54" s="404">
        <v>1</v>
      </c>
      <c r="I54" s="404">
        <v>1</v>
      </c>
      <c r="J54" s="404">
        <v>1</v>
      </c>
      <c r="K54" s="404">
        <v>1</v>
      </c>
      <c r="L54" s="404">
        <v>1</v>
      </c>
      <c r="M54" s="404">
        <v>1</v>
      </c>
      <c r="N54" s="404">
        <v>1</v>
      </c>
      <c r="O54" s="404">
        <v>1</v>
      </c>
      <c r="P54" s="404">
        <v>1</v>
      </c>
      <c r="Q54" s="404">
        <v>1</v>
      </c>
      <c r="R54" s="405">
        <f t="shared" si="1"/>
        <v>12</v>
      </c>
      <c r="S54" s="251" t="s">
        <v>120</v>
      </c>
      <c r="T54" s="251"/>
      <c r="U54" s="251"/>
      <c r="V54" s="251" t="s">
        <v>241</v>
      </c>
      <c r="W54" s="392" t="s">
        <v>217</v>
      </c>
      <c r="X54" s="273"/>
      <c r="Y54" s="279"/>
      <c r="Z54" s="279"/>
      <c r="AA54" s="279"/>
      <c r="AB54" s="279"/>
      <c r="AC54" s="279"/>
      <c r="AD54" s="279"/>
      <c r="AE54" s="279"/>
      <c r="AF54" s="279"/>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row>
    <row r="55" spans="1:67" s="58" customFormat="1" ht="76.5" x14ac:dyDescent="0.2">
      <c r="A55" s="251" t="s">
        <v>95</v>
      </c>
      <c r="B55" s="251" t="s">
        <v>207</v>
      </c>
      <c r="C55" s="251" t="s">
        <v>212</v>
      </c>
      <c r="D55" s="251" t="s">
        <v>242</v>
      </c>
      <c r="E55" s="251" t="s">
        <v>243</v>
      </c>
      <c r="F55" s="404">
        <v>1</v>
      </c>
      <c r="G55" s="404">
        <v>1</v>
      </c>
      <c r="H55" s="404">
        <v>1</v>
      </c>
      <c r="I55" s="404">
        <v>1</v>
      </c>
      <c r="J55" s="404">
        <v>1</v>
      </c>
      <c r="K55" s="404">
        <v>1</v>
      </c>
      <c r="L55" s="404">
        <v>1</v>
      </c>
      <c r="M55" s="404">
        <v>1</v>
      </c>
      <c r="N55" s="404">
        <v>1</v>
      </c>
      <c r="O55" s="404">
        <v>1</v>
      </c>
      <c r="P55" s="404">
        <v>1</v>
      </c>
      <c r="Q55" s="404">
        <v>1</v>
      </c>
      <c r="R55" s="405">
        <f t="shared" si="1"/>
        <v>12</v>
      </c>
      <c r="S55" s="251" t="s">
        <v>108</v>
      </c>
      <c r="T55" s="251"/>
      <c r="U55" s="251"/>
      <c r="V55" s="251" t="s">
        <v>241</v>
      </c>
      <c r="W55" s="392" t="s">
        <v>217</v>
      </c>
      <c r="X55" s="273"/>
      <c r="Y55" s="279"/>
      <c r="Z55" s="279"/>
      <c r="AA55" s="279"/>
      <c r="AB55" s="279"/>
      <c r="AC55" s="279"/>
      <c r="AD55" s="279"/>
      <c r="AE55" s="279"/>
      <c r="AF55" s="279"/>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row>
    <row r="56" spans="1:67" s="58" customFormat="1" ht="127.5" x14ac:dyDescent="0.2">
      <c r="A56" s="251" t="s">
        <v>95</v>
      </c>
      <c r="B56" s="251" t="s">
        <v>244</v>
      </c>
      <c r="C56" s="251" t="s">
        <v>245</v>
      </c>
      <c r="D56" s="251" t="s">
        <v>246</v>
      </c>
      <c r="E56" s="251" t="s">
        <v>247</v>
      </c>
      <c r="F56" s="404"/>
      <c r="G56" s="404"/>
      <c r="H56" s="404">
        <v>1</v>
      </c>
      <c r="I56" s="404"/>
      <c r="J56" s="404"/>
      <c r="K56" s="404">
        <v>1</v>
      </c>
      <c r="L56" s="404"/>
      <c r="M56" s="404"/>
      <c r="N56" s="404">
        <v>1</v>
      </c>
      <c r="O56" s="404"/>
      <c r="P56" s="404"/>
      <c r="Q56" s="404">
        <v>1</v>
      </c>
      <c r="R56" s="405">
        <f t="shared" si="1"/>
        <v>4</v>
      </c>
      <c r="S56" s="251" t="s">
        <v>100</v>
      </c>
      <c r="T56" s="251" t="s">
        <v>101</v>
      </c>
      <c r="U56" s="251"/>
      <c r="V56" s="251" t="s">
        <v>248</v>
      </c>
      <c r="W56" s="392" t="s">
        <v>249</v>
      </c>
      <c r="X56" s="273"/>
      <c r="Y56" s="279"/>
      <c r="Z56" s="279"/>
      <c r="AA56" s="279"/>
      <c r="AB56" s="279"/>
      <c r="AC56" s="279"/>
      <c r="AD56" s="279"/>
      <c r="AE56" s="279"/>
      <c r="AF56" s="279"/>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3"/>
      <c r="BO56" s="273"/>
    </row>
    <row r="57" spans="1:67" s="58" customFormat="1" ht="127.5" x14ac:dyDescent="0.2">
      <c r="A57" s="251" t="s">
        <v>95</v>
      </c>
      <c r="B57" s="251" t="s">
        <v>244</v>
      </c>
      <c r="C57" s="251" t="s">
        <v>245</v>
      </c>
      <c r="D57" s="251" t="s">
        <v>250</v>
      </c>
      <c r="E57" s="251" t="s">
        <v>251</v>
      </c>
      <c r="F57" s="404"/>
      <c r="G57" s="404"/>
      <c r="H57" s="404"/>
      <c r="I57" s="404"/>
      <c r="J57" s="404">
        <v>1</v>
      </c>
      <c r="K57" s="404"/>
      <c r="L57" s="404"/>
      <c r="M57" s="404"/>
      <c r="N57" s="404"/>
      <c r="O57" s="404"/>
      <c r="P57" s="404"/>
      <c r="Q57" s="404"/>
      <c r="R57" s="405">
        <f t="shared" si="1"/>
        <v>1</v>
      </c>
      <c r="S57" s="251" t="s">
        <v>120</v>
      </c>
      <c r="T57" s="251" t="s">
        <v>50</v>
      </c>
      <c r="U57" s="251" t="s">
        <v>252</v>
      </c>
      <c r="V57" s="251" t="s">
        <v>253</v>
      </c>
      <c r="W57" s="392" t="s">
        <v>249</v>
      </c>
      <c r="X57" s="273"/>
      <c r="Y57" s="279"/>
      <c r="Z57" s="279"/>
      <c r="AA57" s="279"/>
      <c r="AB57" s="279"/>
      <c r="AC57" s="279"/>
      <c r="AD57" s="279"/>
      <c r="AE57" s="279"/>
      <c r="AF57" s="279"/>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row>
    <row r="58" spans="1:67" s="58" customFormat="1" ht="76.5" x14ac:dyDescent="0.2">
      <c r="A58" s="530" t="s">
        <v>95</v>
      </c>
      <c r="B58" s="530" t="s">
        <v>254</v>
      </c>
      <c r="C58" s="530" t="s">
        <v>255</v>
      </c>
      <c r="D58" s="530" t="s">
        <v>256</v>
      </c>
      <c r="E58" s="530" t="s">
        <v>257</v>
      </c>
      <c r="F58" s="536"/>
      <c r="G58" s="536"/>
      <c r="H58" s="536">
        <v>1</v>
      </c>
      <c r="I58" s="536"/>
      <c r="J58" s="536"/>
      <c r="K58" s="536">
        <v>1</v>
      </c>
      <c r="L58" s="536"/>
      <c r="M58" s="536"/>
      <c r="N58" s="536">
        <v>1</v>
      </c>
      <c r="O58" s="536"/>
      <c r="P58" s="536"/>
      <c r="Q58" s="536"/>
      <c r="R58" s="537">
        <f t="shared" si="1"/>
        <v>3</v>
      </c>
      <c r="S58" s="530" t="s">
        <v>100</v>
      </c>
      <c r="T58" s="530" t="s">
        <v>108</v>
      </c>
      <c r="U58" s="530" t="s">
        <v>123</v>
      </c>
      <c r="V58" s="530"/>
      <c r="W58" s="539" t="s">
        <v>258</v>
      </c>
      <c r="X58" s="273"/>
      <c r="Y58" s="279"/>
      <c r="Z58" s="279"/>
      <c r="AA58" s="279"/>
      <c r="AB58" s="279"/>
      <c r="AC58" s="279"/>
      <c r="AD58" s="279"/>
      <c r="AE58" s="279"/>
      <c r="AF58" s="279"/>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273"/>
      <c r="BE58" s="273"/>
      <c r="BF58" s="273"/>
      <c r="BG58" s="273"/>
      <c r="BH58" s="273"/>
      <c r="BI58" s="273"/>
      <c r="BJ58" s="273"/>
      <c r="BK58" s="273"/>
      <c r="BL58" s="273"/>
      <c r="BM58" s="273"/>
      <c r="BN58" s="273"/>
      <c r="BO58" s="273"/>
    </row>
    <row r="59" spans="1:67" s="58" customFormat="1" ht="105" x14ac:dyDescent="0.2">
      <c r="A59" s="530" t="s">
        <v>95</v>
      </c>
      <c r="B59" s="530" t="s">
        <v>254</v>
      </c>
      <c r="C59" s="530" t="s">
        <v>255</v>
      </c>
      <c r="D59" s="530" t="s">
        <v>259</v>
      </c>
      <c r="E59" s="540" t="s">
        <v>260</v>
      </c>
      <c r="F59" s="538"/>
      <c r="G59" s="538"/>
      <c r="H59" s="538">
        <v>1</v>
      </c>
      <c r="I59" s="538"/>
      <c r="J59" s="538"/>
      <c r="K59" s="538">
        <v>1</v>
      </c>
      <c r="L59" s="538"/>
      <c r="M59" s="538"/>
      <c r="N59" s="538">
        <v>1</v>
      </c>
      <c r="O59" s="538"/>
      <c r="P59" s="538">
        <v>1</v>
      </c>
      <c r="Q59" s="538"/>
      <c r="R59" s="537">
        <f t="shared" si="1"/>
        <v>4</v>
      </c>
      <c r="S59" s="530" t="s">
        <v>123</v>
      </c>
      <c r="T59" s="530" t="s">
        <v>108</v>
      </c>
      <c r="U59" s="530"/>
      <c r="V59" s="559"/>
      <c r="W59" s="539" t="s">
        <v>258</v>
      </c>
      <c r="X59" s="273"/>
      <c r="Y59" s="279"/>
      <c r="Z59" s="279"/>
      <c r="AA59" s="279"/>
      <c r="AB59" s="279"/>
      <c r="AC59" s="279"/>
      <c r="AD59" s="279"/>
      <c r="AE59" s="279"/>
      <c r="AF59" s="279"/>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row>
    <row r="60" spans="1:67" s="58" customFormat="1" ht="76.5" x14ac:dyDescent="0.2">
      <c r="A60" s="530" t="s">
        <v>95</v>
      </c>
      <c r="B60" s="530" t="s">
        <v>254</v>
      </c>
      <c r="C60" s="530" t="s">
        <v>255</v>
      </c>
      <c r="D60" s="530" t="s">
        <v>261</v>
      </c>
      <c r="E60" s="540" t="s">
        <v>262</v>
      </c>
      <c r="F60" s="542"/>
      <c r="G60" s="542"/>
      <c r="H60" s="542"/>
      <c r="I60" s="542">
        <v>1</v>
      </c>
      <c r="J60" s="542"/>
      <c r="K60" s="542"/>
      <c r="L60" s="542"/>
      <c r="M60" s="542">
        <v>1</v>
      </c>
      <c r="N60" s="543"/>
      <c r="O60" s="543">
        <v>1</v>
      </c>
      <c r="P60" s="543"/>
      <c r="Q60" s="543"/>
      <c r="R60" s="537">
        <f t="shared" si="1"/>
        <v>3</v>
      </c>
      <c r="S60" s="530" t="s">
        <v>108</v>
      </c>
      <c r="T60" s="530"/>
      <c r="U60" s="530"/>
      <c r="V60" s="541"/>
      <c r="W60" s="539" t="s">
        <v>258</v>
      </c>
      <c r="X60" s="273"/>
      <c r="Y60" s="279"/>
      <c r="Z60" s="279"/>
      <c r="AA60" s="279"/>
      <c r="AB60" s="279"/>
      <c r="AC60" s="279"/>
      <c r="AD60" s="279"/>
      <c r="AE60" s="279"/>
      <c r="AF60" s="279"/>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row>
    <row r="61" spans="1:67" s="58" customFormat="1" ht="76.5" x14ac:dyDescent="0.2">
      <c r="A61" s="530" t="s">
        <v>95</v>
      </c>
      <c r="B61" s="530" t="s">
        <v>254</v>
      </c>
      <c r="C61" s="530" t="s">
        <v>255</v>
      </c>
      <c r="D61" s="530" t="s">
        <v>263</v>
      </c>
      <c r="E61" s="540" t="s">
        <v>264</v>
      </c>
      <c r="F61" s="544"/>
      <c r="G61" s="544"/>
      <c r="H61" s="544"/>
      <c r="I61" s="544">
        <v>1</v>
      </c>
      <c r="J61" s="544"/>
      <c r="K61" s="544"/>
      <c r="L61" s="544"/>
      <c r="M61" s="544"/>
      <c r="N61" s="545">
        <v>1</v>
      </c>
      <c r="O61" s="545"/>
      <c r="P61" s="545"/>
      <c r="Q61" s="545"/>
      <c r="R61" s="537">
        <v>2</v>
      </c>
      <c r="S61" s="530" t="s">
        <v>108</v>
      </c>
      <c r="T61" s="530"/>
      <c r="U61" s="530"/>
      <c r="V61" s="541"/>
      <c r="W61" s="539" t="s">
        <v>258</v>
      </c>
      <c r="X61" s="273"/>
      <c r="Y61" s="279"/>
      <c r="Z61" s="279"/>
      <c r="AA61" s="279"/>
      <c r="AB61" s="279"/>
      <c r="AC61" s="279"/>
      <c r="AD61" s="279"/>
      <c r="AE61" s="279"/>
      <c r="AF61" s="279"/>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row>
    <row r="62" spans="1:67" s="58" customFormat="1" ht="76.5" x14ac:dyDescent="0.2">
      <c r="A62" s="251" t="s">
        <v>265</v>
      </c>
      <c r="B62" s="251" t="s">
        <v>266</v>
      </c>
      <c r="C62" s="250" t="s">
        <v>267</v>
      </c>
      <c r="D62" s="250" t="s">
        <v>268</v>
      </c>
      <c r="E62" s="250" t="s">
        <v>269</v>
      </c>
      <c r="F62" s="406"/>
      <c r="G62" s="406"/>
      <c r="H62" s="406"/>
      <c r="I62" s="406">
        <v>1</v>
      </c>
      <c r="J62" s="406"/>
      <c r="K62" s="406"/>
      <c r="L62" s="406"/>
      <c r="M62" s="406"/>
      <c r="N62" s="406"/>
      <c r="O62" s="406"/>
      <c r="P62" s="406"/>
      <c r="Q62" s="406"/>
      <c r="R62" s="405">
        <f t="shared" ref="R62:R96" si="2">SUM(F62:Q62)</f>
        <v>1</v>
      </c>
      <c r="S62" s="251" t="s">
        <v>120</v>
      </c>
      <c r="T62" s="251"/>
      <c r="U62" s="251"/>
      <c r="V62" s="250" t="s">
        <v>270</v>
      </c>
      <c r="W62" s="393" t="s">
        <v>171</v>
      </c>
      <c r="X62" s="273"/>
      <c r="Y62" s="279"/>
      <c r="Z62" s="279"/>
      <c r="AA62" s="279"/>
      <c r="AB62" s="279"/>
      <c r="AC62" s="279"/>
      <c r="AD62" s="279"/>
      <c r="AE62" s="279"/>
      <c r="AF62" s="279"/>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273"/>
      <c r="BE62" s="273"/>
      <c r="BF62" s="273"/>
      <c r="BG62" s="273"/>
      <c r="BH62" s="273"/>
      <c r="BI62" s="273"/>
      <c r="BJ62" s="273"/>
      <c r="BK62" s="273"/>
      <c r="BL62" s="273"/>
      <c r="BM62" s="273"/>
      <c r="BN62" s="273"/>
      <c r="BO62" s="273"/>
    </row>
    <row r="63" spans="1:67" s="58" customFormat="1" ht="76.5" x14ac:dyDescent="0.2">
      <c r="A63" s="251" t="s">
        <v>265</v>
      </c>
      <c r="B63" s="251" t="s">
        <v>266</v>
      </c>
      <c r="C63" s="250" t="s">
        <v>267</v>
      </c>
      <c r="D63" s="250" t="s">
        <v>271</v>
      </c>
      <c r="E63" s="251" t="s">
        <v>272</v>
      </c>
      <c r="F63" s="404"/>
      <c r="G63" s="404"/>
      <c r="H63" s="404"/>
      <c r="I63" s="404"/>
      <c r="J63" s="404">
        <v>1</v>
      </c>
      <c r="K63" s="404"/>
      <c r="L63" s="404"/>
      <c r="M63" s="404"/>
      <c r="N63" s="404"/>
      <c r="O63" s="404"/>
      <c r="P63" s="404">
        <v>1</v>
      </c>
      <c r="Q63" s="404"/>
      <c r="R63" s="405">
        <f t="shared" si="2"/>
        <v>2</v>
      </c>
      <c r="S63" s="251" t="s">
        <v>123</v>
      </c>
      <c r="T63" s="251"/>
      <c r="U63" s="251"/>
      <c r="V63" s="250" t="s">
        <v>270</v>
      </c>
      <c r="W63" s="393" t="s">
        <v>171</v>
      </c>
      <c r="X63" s="273"/>
      <c r="Y63" s="279"/>
      <c r="Z63" s="279"/>
      <c r="AA63" s="279"/>
      <c r="AB63" s="279"/>
      <c r="AC63" s="279"/>
      <c r="AD63" s="279"/>
      <c r="AE63" s="279"/>
      <c r="AF63" s="279"/>
      <c r="AG63" s="273"/>
      <c r="AH63" s="273"/>
      <c r="AI63" s="273"/>
      <c r="AJ63" s="273"/>
      <c r="AK63" s="273"/>
      <c r="AL63" s="273"/>
      <c r="AM63" s="273"/>
      <c r="AN63" s="273"/>
      <c r="AO63" s="273"/>
      <c r="AP63" s="273"/>
      <c r="AQ63" s="273"/>
      <c r="AR63" s="273"/>
      <c r="AS63" s="273"/>
      <c r="AT63" s="273"/>
      <c r="AU63" s="273"/>
      <c r="AV63" s="273"/>
      <c r="AW63" s="273"/>
      <c r="AX63" s="273"/>
      <c r="AY63" s="273"/>
      <c r="AZ63" s="273"/>
      <c r="BA63" s="273"/>
      <c r="BB63" s="273"/>
      <c r="BC63" s="273"/>
      <c r="BD63" s="273"/>
      <c r="BE63" s="273"/>
      <c r="BF63" s="273"/>
      <c r="BG63" s="273"/>
      <c r="BH63" s="273"/>
      <c r="BI63" s="273"/>
      <c r="BJ63" s="273"/>
      <c r="BK63" s="273"/>
      <c r="BL63" s="273"/>
      <c r="BM63" s="273"/>
      <c r="BN63" s="273"/>
      <c r="BO63" s="273"/>
    </row>
    <row r="64" spans="1:67" s="58" customFormat="1" ht="76.5" x14ac:dyDescent="0.2">
      <c r="A64" s="251" t="s">
        <v>265</v>
      </c>
      <c r="B64" s="251" t="s">
        <v>266</v>
      </c>
      <c r="C64" s="250" t="s">
        <v>267</v>
      </c>
      <c r="D64" s="250" t="s">
        <v>273</v>
      </c>
      <c r="E64" s="250" t="s">
        <v>274</v>
      </c>
      <c r="F64" s="406"/>
      <c r="G64" s="406"/>
      <c r="H64" s="406"/>
      <c r="I64" s="406"/>
      <c r="J64" s="406"/>
      <c r="K64" s="406">
        <v>1</v>
      </c>
      <c r="L64" s="406"/>
      <c r="M64" s="406"/>
      <c r="N64" s="406"/>
      <c r="O64" s="406"/>
      <c r="P64" s="406"/>
      <c r="Q64" s="406">
        <v>1</v>
      </c>
      <c r="R64" s="405">
        <f t="shared" si="2"/>
        <v>2</v>
      </c>
      <c r="S64" s="251" t="s">
        <v>108</v>
      </c>
      <c r="T64" s="251" t="s">
        <v>123</v>
      </c>
      <c r="U64" s="251"/>
      <c r="V64" s="250" t="s">
        <v>270</v>
      </c>
      <c r="W64" s="393" t="s">
        <v>171</v>
      </c>
      <c r="X64" s="273"/>
      <c r="Y64" s="279"/>
      <c r="Z64" s="279"/>
      <c r="AA64" s="279"/>
      <c r="AB64" s="279"/>
      <c r="AC64" s="279"/>
      <c r="AD64" s="279"/>
      <c r="AE64" s="279"/>
      <c r="AF64" s="279"/>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row>
    <row r="65" spans="1:67" s="58" customFormat="1" ht="153" x14ac:dyDescent="0.2">
      <c r="A65" s="251" t="s">
        <v>95</v>
      </c>
      <c r="B65" s="251" t="s">
        <v>275</v>
      </c>
      <c r="C65" s="250" t="s">
        <v>276</v>
      </c>
      <c r="D65" s="250" t="s">
        <v>277</v>
      </c>
      <c r="E65" s="251" t="s">
        <v>278</v>
      </c>
      <c r="F65" s="406">
        <v>1</v>
      </c>
      <c r="G65" s="406">
        <v>1</v>
      </c>
      <c r="H65" s="406">
        <v>1</v>
      </c>
      <c r="I65" s="406">
        <v>1</v>
      </c>
      <c r="J65" s="406">
        <v>1</v>
      </c>
      <c r="K65" s="406">
        <v>1</v>
      </c>
      <c r="L65" s="406">
        <v>1</v>
      </c>
      <c r="M65" s="406">
        <v>1</v>
      </c>
      <c r="N65" s="406">
        <v>1</v>
      </c>
      <c r="O65" s="406">
        <v>1</v>
      </c>
      <c r="P65" s="406">
        <v>1</v>
      </c>
      <c r="Q65" s="406">
        <v>1</v>
      </c>
      <c r="R65" s="405">
        <f t="shared" si="2"/>
        <v>12</v>
      </c>
      <c r="S65" s="251" t="s">
        <v>120</v>
      </c>
      <c r="T65" s="251"/>
      <c r="U65" s="251"/>
      <c r="V65" s="393" t="s">
        <v>279</v>
      </c>
      <c r="W65" s="393" t="s">
        <v>211</v>
      </c>
      <c r="X65" s="273"/>
      <c r="Y65" s="279"/>
      <c r="Z65" s="279"/>
      <c r="AA65" s="279"/>
      <c r="AB65" s="279"/>
      <c r="AC65" s="279"/>
      <c r="AD65" s="279"/>
      <c r="AE65" s="279"/>
      <c r="AF65" s="279"/>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row>
    <row r="66" spans="1:67" s="58" customFormat="1" ht="153" x14ac:dyDescent="0.2">
      <c r="A66" s="251" t="s">
        <v>95</v>
      </c>
      <c r="B66" s="251" t="s">
        <v>275</v>
      </c>
      <c r="C66" s="250" t="s">
        <v>276</v>
      </c>
      <c r="D66" s="250" t="s">
        <v>280</v>
      </c>
      <c r="E66" s="251" t="s">
        <v>281</v>
      </c>
      <c r="F66" s="406"/>
      <c r="G66" s="406"/>
      <c r="H66" s="406">
        <v>1</v>
      </c>
      <c r="I66" s="406"/>
      <c r="J66" s="406"/>
      <c r="K66" s="406">
        <v>1</v>
      </c>
      <c r="L66" s="406"/>
      <c r="M66" s="406"/>
      <c r="N66" s="406">
        <v>1</v>
      </c>
      <c r="O66" s="406"/>
      <c r="P66" s="406"/>
      <c r="Q66" s="406">
        <v>1</v>
      </c>
      <c r="R66" s="405">
        <f t="shared" si="2"/>
        <v>4</v>
      </c>
      <c r="S66" s="251" t="s">
        <v>120</v>
      </c>
      <c r="T66" s="251"/>
      <c r="U66" s="251"/>
      <c r="V66" s="393" t="s">
        <v>282</v>
      </c>
      <c r="W66" s="393" t="s">
        <v>211</v>
      </c>
      <c r="X66" s="273"/>
      <c r="Y66" s="279"/>
      <c r="Z66" s="279"/>
      <c r="AA66" s="279"/>
      <c r="AB66" s="279"/>
      <c r="AC66" s="279"/>
      <c r="AD66" s="279"/>
      <c r="AE66" s="279"/>
      <c r="AF66" s="279"/>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row>
    <row r="67" spans="1:67" s="58" customFormat="1" ht="153" x14ac:dyDescent="0.2">
      <c r="A67" s="251" t="s">
        <v>95</v>
      </c>
      <c r="B67" s="251" t="s">
        <v>275</v>
      </c>
      <c r="C67" s="250" t="s">
        <v>276</v>
      </c>
      <c r="D67" s="250" t="s">
        <v>283</v>
      </c>
      <c r="E67" s="251" t="s">
        <v>284</v>
      </c>
      <c r="F67" s="406"/>
      <c r="G67" s="406"/>
      <c r="H67" s="406">
        <v>1</v>
      </c>
      <c r="I67" s="406"/>
      <c r="J67" s="406"/>
      <c r="K67" s="406"/>
      <c r="L67" s="406"/>
      <c r="M67" s="406"/>
      <c r="N67" s="406"/>
      <c r="O67" s="406"/>
      <c r="P67" s="406"/>
      <c r="Q67" s="406"/>
      <c r="R67" s="405">
        <f t="shared" si="2"/>
        <v>1</v>
      </c>
      <c r="S67" s="251" t="s">
        <v>123</v>
      </c>
      <c r="T67" s="251"/>
      <c r="U67" s="251"/>
      <c r="V67" s="393" t="s">
        <v>285</v>
      </c>
      <c r="W67" s="393" t="s">
        <v>211</v>
      </c>
      <c r="X67" s="273"/>
      <c r="Y67" s="279"/>
      <c r="Z67" s="279"/>
      <c r="AA67" s="279"/>
      <c r="AB67" s="279"/>
      <c r="AC67" s="279"/>
      <c r="AD67" s="279"/>
      <c r="AE67" s="279"/>
      <c r="AF67" s="279"/>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73"/>
      <c r="BE67" s="273"/>
      <c r="BF67" s="273"/>
      <c r="BG67" s="273"/>
      <c r="BH67" s="273"/>
      <c r="BI67" s="273"/>
      <c r="BJ67" s="273"/>
      <c r="BK67" s="273"/>
      <c r="BL67" s="273"/>
      <c r="BM67" s="273"/>
      <c r="BN67" s="273"/>
      <c r="BO67" s="273"/>
    </row>
    <row r="68" spans="1:67" s="58" customFormat="1" ht="153" x14ac:dyDescent="0.2">
      <c r="A68" s="251" t="s">
        <v>95</v>
      </c>
      <c r="B68" s="251" t="s">
        <v>275</v>
      </c>
      <c r="C68" s="250" t="s">
        <v>276</v>
      </c>
      <c r="D68" s="250" t="s">
        <v>286</v>
      </c>
      <c r="E68" s="251" t="s">
        <v>287</v>
      </c>
      <c r="F68" s="404"/>
      <c r="G68" s="404"/>
      <c r="H68" s="404"/>
      <c r="I68" s="404"/>
      <c r="J68" s="404"/>
      <c r="K68" s="404">
        <v>1</v>
      </c>
      <c r="L68" s="404"/>
      <c r="M68" s="404"/>
      <c r="N68" s="404"/>
      <c r="O68" s="404"/>
      <c r="P68" s="404">
        <v>1</v>
      </c>
      <c r="Q68" s="404"/>
      <c r="R68" s="405">
        <f t="shared" si="2"/>
        <v>2</v>
      </c>
      <c r="S68" s="251" t="s">
        <v>120</v>
      </c>
      <c r="T68" s="251"/>
      <c r="U68" s="251"/>
      <c r="V68" s="392" t="s">
        <v>288</v>
      </c>
      <c r="W68" s="392" t="s">
        <v>211</v>
      </c>
      <c r="X68" s="273"/>
      <c r="Y68" s="279"/>
      <c r="Z68" s="279"/>
      <c r="AA68" s="279"/>
      <c r="AB68" s="279"/>
      <c r="AC68" s="279"/>
      <c r="AD68" s="279"/>
      <c r="AE68" s="279"/>
      <c r="AF68" s="279"/>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row>
    <row r="69" spans="1:67" s="58" customFormat="1" ht="153" x14ac:dyDescent="0.2">
      <c r="A69" s="251" t="s">
        <v>95</v>
      </c>
      <c r="B69" s="251" t="s">
        <v>275</v>
      </c>
      <c r="C69" s="250" t="s">
        <v>276</v>
      </c>
      <c r="D69" s="250" t="s">
        <v>289</v>
      </c>
      <c r="E69" s="251" t="s">
        <v>290</v>
      </c>
      <c r="F69" s="404">
        <v>1</v>
      </c>
      <c r="G69" s="404">
        <v>1</v>
      </c>
      <c r="H69" s="404">
        <v>1</v>
      </c>
      <c r="I69" s="404">
        <v>1</v>
      </c>
      <c r="J69" s="404">
        <v>1</v>
      </c>
      <c r="K69" s="404">
        <v>1</v>
      </c>
      <c r="L69" s="404">
        <v>1</v>
      </c>
      <c r="M69" s="404">
        <v>1</v>
      </c>
      <c r="N69" s="404">
        <v>1</v>
      </c>
      <c r="O69" s="404">
        <v>1</v>
      </c>
      <c r="P69" s="404">
        <v>1</v>
      </c>
      <c r="Q69" s="404">
        <v>1</v>
      </c>
      <c r="R69" s="405">
        <f t="shared" si="2"/>
        <v>12</v>
      </c>
      <c r="S69" s="251" t="s">
        <v>120</v>
      </c>
      <c r="T69" s="251"/>
      <c r="U69" s="251"/>
      <c r="V69" s="392"/>
      <c r="W69" s="392" t="s">
        <v>211</v>
      </c>
      <c r="X69" s="273"/>
      <c r="Y69" s="279"/>
      <c r="Z69" s="279"/>
      <c r="AA69" s="279"/>
      <c r="AB69" s="279"/>
      <c r="AC69" s="279"/>
      <c r="AD69" s="279"/>
      <c r="AE69" s="279"/>
      <c r="AF69" s="279"/>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row>
    <row r="70" spans="1:67" s="58" customFormat="1" ht="153" x14ac:dyDescent="0.2">
      <c r="A70" s="251" t="s">
        <v>95</v>
      </c>
      <c r="B70" s="251" t="s">
        <v>275</v>
      </c>
      <c r="C70" s="251" t="s">
        <v>291</v>
      </c>
      <c r="D70" s="251" t="s">
        <v>277</v>
      </c>
      <c r="E70" s="251" t="s">
        <v>292</v>
      </c>
      <c r="F70" s="404">
        <v>1</v>
      </c>
      <c r="G70" s="404">
        <v>1</v>
      </c>
      <c r="H70" s="404">
        <v>1</v>
      </c>
      <c r="I70" s="404">
        <v>1</v>
      </c>
      <c r="J70" s="404">
        <v>1</v>
      </c>
      <c r="K70" s="404">
        <v>1</v>
      </c>
      <c r="L70" s="404">
        <v>1</v>
      </c>
      <c r="M70" s="404">
        <v>1</v>
      </c>
      <c r="N70" s="404">
        <v>1</v>
      </c>
      <c r="O70" s="404">
        <v>1</v>
      </c>
      <c r="P70" s="404">
        <v>1</v>
      </c>
      <c r="Q70" s="404">
        <v>1</v>
      </c>
      <c r="R70" s="405">
        <f t="shared" si="2"/>
        <v>12</v>
      </c>
      <c r="S70" s="251" t="s">
        <v>120</v>
      </c>
      <c r="T70" s="251"/>
      <c r="U70" s="251"/>
      <c r="V70" s="251" t="s">
        <v>293</v>
      </c>
      <c r="W70" s="392" t="s">
        <v>187</v>
      </c>
      <c r="X70" s="273"/>
      <c r="Y70" s="279"/>
      <c r="Z70" s="279"/>
      <c r="AA70" s="279"/>
      <c r="AB70" s="279"/>
      <c r="AC70" s="279"/>
      <c r="AD70" s="279"/>
      <c r="AE70" s="279"/>
      <c r="AF70" s="279"/>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row>
    <row r="71" spans="1:67" s="58" customFormat="1" ht="153" x14ac:dyDescent="0.2">
      <c r="A71" s="251" t="s">
        <v>95</v>
      </c>
      <c r="B71" s="251" t="s">
        <v>275</v>
      </c>
      <c r="C71" s="251" t="s">
        <v>291</v>
      </c>
      <c r="D71" s="251" t="s">
        <v>280</v>
      </c>
      <c r="E71" s="250" t="s">
        <v>294</v>
      </c>
      <c r="F71" s="404">
        <v>1</v>
      </c>
      <c r="G71" s="404">
        <v>1</v>
      </c>
      <c r="H71" s="404">
        <v>1</v>
      </c>
      <c r="I71" s="404">
        <v>1</v>
      </c>
      <c r="J71" s="404">
        <v>1</v>
      </c>
      <c r="K71" s="404">
        <v>1</v>
      </c>
      <c r="L71" s="404">
        <v>1</v>
      </c>
      <c r="M71" s="404">
        <v>1</v>
      </c>
      <c r="N71" s="404">
        <v>1</v>
      </c>
      <c r="O71" s="404">
        <v>1</v>
      </c>
      <c r="P71" s="404">
        <v>1</v>
      </c>
      <c r="Q71" s="404">
        <v>1</v>
      </c>
      <c r="R71" s="405">
        <f t="shared" si="2"/>
        <v>12</v>
      </c>
      <c r="S71" s="251" t="s">
        <v>120</v>
      </c>
      <c r="T71" s="251"/>
      <c r="U71" s="251"/>
      <c r="V71" s="250" t="s">
        <v>295</v>
      </c>
      <c r="W71" s="393" t="s">
        <v>187</v>
      </c>
      <c r="X71" s="273"/>
      <c r="Y71" s="279"/>
      <c r="Z71" s="279"/>
      <c r="AA71" s="279"/>
      <c r="AB71" s="279"/>
      <c r="AC71" s="279"/>
      <c r="AD71" s="279"/>
      <c r="AE71" s="279"/>
      <c r="AF71" s="279"/>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row>
    <row r="72" spans="1:67" s="58" customFormat="1" ht="153" x14ac:dyDescent="0.2">
      <c r="A72" s="251" t="s">
        <v>95</v>
      </c>
      <c r="B72" s="251" t="s">
        <v>275</v>
      </c>
      <c r="C72" s="250" t="s">
        <v>296</v>
      </c>
      <c r="D72" s="250" t="s">
        <v>297</v>
      </c>
      <c r="E72" s="251" t="s">
        <v>298</v>
      </c>
      <c r="F72" s="404"/>
      <c r="G72" s="404"/>
      <c r="H72" s="404">
        <v>1</v>
      </c>
      <c r="I72" s="404"/>
      <c r="J72" s="404"/>
      <c r="K72" s="404"/>
      <c r="L72" s="404"/>
      <c r="M72" s="404"/>
      <c r="N72" s="404"/>
      <c r="O72" s="404"/>
      <c r="P72" s="404">
        <v>1</v>
      </c>
      <c r="Q72" s="404"/>
      <c r="R72" s="405">
        <f t="shared" si="2"/>
        <v>2</v>
      </c>
      <c r="S72" s="251" t="s">
        <v>100</v>
      </c>
      <c r="T72" s="251" t="s">
        <v>120</v>
      </c>
      <c r="U72" s="251"/>
      <c r="V72" s="392"/>
      <c r="W72" s="392" t="s">
        <v>299</v>
      </c>
      <c r="X72" s="273"/>
      <c r="Y72" s="279"/>
      <c r="Z72" s="279"/>
      <c r="AA72" s="279"/>
      <c r="AB72" s="279"/>
      <c r="AC72" s="279"/>
      <c r="AD72" s="279"/>
      <c r="AE72" s="279"/>
      <c r="AF72" s="279"/>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row>
    <row r="73" spans="1:67" s="58" customFormat="1" ht="153" x14ac:dyDescent="0.2">
      <c r="A73" s="251" t="s">
        <v>95</v>
      </c>
      <c r="B73" s="251" t="s">
        <v>275</v>
      </c>
      <c r="C73" s="250" t="s">
        <v>296</v>
      </c>
      <c r="D73" s="250" t="s">
        <v>300</v>
      </c>
      <c r="E73" s="251" t="s">
        <v>301</v>
      </c>
      <c r="F73" s="404"/>
      <c r="G73" s="404"/>
      <c r="H73" s="404"/>
      <c r="I73" s="404"/>
      <c r="J73" s="404">
        <v>1</v>
      </c>
      <c r="K73" s="404"/>
      <c r="L73" s="404"/>
      <c r="M73" s="404">
        <v>1</v>
      </c>
      <c r="N73" s="404"/>
      <c r="O73" s="404">
        <v>1</v>
      </c>
      <c r="P73" s="404"/>
      <c r="Q73" s="404"/>
      <c r="R73" s="405">
        <f t="shared" si="2"/>
        <v>3</v>
      </c>
      <c r="S73" s="251" t="s">
        <v>100</v>
      </c>
      <c r="T73" s="251" t="s">
        <v>101</v>
      </c>
      <c r="U73" s="251"/>
      <c r="V73" s="392"/>
      <c r="W73" s="392" t="s">
        <v>299</v>
      </c>
      <c r="X73" s="273"/>
      <c r="Y73" s="279"/>
      <c r="Z73" s="279"/>
      <c r="AA73" s="279"/>
      <c r="AB73" s="279"/>
      <c r="AC73" s="279"/>
      <c r="AD73" s="279"/>
      <c r="AE73" s="279"/>
      <c r="AF73" s="279"/>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row>
    <row r="74" spans="1:67" s="58" customFormat="1" ht="153" x14ac:dyDescent="0.2">
      <c r="A74" s="251" t="s">
        <v>95</v>
      </c>
      <c r="B74" s="251" t="s">
        <v>275</v>
      </c>
      <c r="C74" s="250" t="s">
        <v>296</v>
      </c>
      <c r="D74" s="250" t="s">
        <v>302</v>
      </c>
      <c r="E74" s="251" t="s">
        <v>303</v>
      </c>
      <c r="F74" s="404"/>
      <c r="G74" s="404"/>
      <c r="H74" s="404">
        <v>1</v>
      </c>
      <c r="I74" s="404"/>
      <c r="J74" s="404"/>
      <c r="K74" s="404">
        <v>1</v>
      </c>
      <c r="L74" s="404"/>
      <c r="M74" s="404"/>
      <c r="N74" s="404">
        <v>1</v>
      </c>
      <c r="O74" s="404"/>
      <c r="P74" s="404"/>
      <c r="Q74" s="404">
        <v>1</v>
      </c>
      <c r="R74" s="405">
        <f t="shared" si="2"/>
        <v>4</v>
      </c>
      <c r="S74" s="251" t="s">
        <v>100</v>
      </c>
      <c r="T74" s="251" t="s">
        <v>50</v>
      </c>
      <c r="U74" s="251" t="s">
        <v>304</v>
      </c>
      <c r="V74" s="392"/>
      <c r="W74" s="392" t="s">
        <v>299</v>
      </c>
      <c r="X74" s="273"/>
      <c r="Y74" s="279"/>
      <c r="Z74" s="279"/>
      <c r="AA74" s="279"/>
      <c r="AB74" s="279"/>
      <c r="AC74" s="279"/>
      <c r="AD74" s="279"/>
      <c r="AE74" s="279"/>
      <c r="AF74" s="279"/>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row>
    <row r="75" spans="1:67" s="58" customFormat="1" ht="153" x14ac:dyDescent="0.2">
      <c r="A75" s="251" t="s">
        <v>95</v>
      </c>
      <c r="B75" s="251" t="s">
        <v>275</v>
      </c>
      <c r="C75" s="250" t="s">
        <v>296</v>
      </c>
      <c r="D75" s="250" t="s">
        <v>305</v>
      </c>
      <c r="E75" s="251" t="s">
        <v>306</v>
      </c>
      <c r="F75" s="404"/>
      <c r="G75" s="404"/>
      <c r="H75" s="404"/>
      <c r="I75" s="404"/>
      <c r="J75" s="404">
        <v>1</v>
      </c>
      <c r="K75" s="404"/>
      <c r="L75" s="404"/>
      <c r="M75" s="404"/>
      <c r="N75" s="404">
        <v>1</v>
      </c>
      <c r="O75" s="404"/>
      <c r="P75" s="404"/>
      <c r="Q75" s="404"/>
      <c r="R75" s="405">
        <f t="shared" si="2"/>
        <v>2</v>
      </c>
      <c r="S75" s="251" t="s">
        <v>50</v>
      </c>
      <c r="T75" s="251"/>
      <c r="U75" s="251" t="s">
        <v>151</v>
      </c>
      <c r="V75" s="392"/>
      <c r="W75" s="392" t="s">
        <v>299</v>
      </c>
      <c r="X75" s="273"/>
      <c r="Y75" s="279"/>
      <c r="Z75" s="279"/>
      <c r="AA75" s="279"/>
      <c r="AB75" s="279"/>
      <c r="AC75" s="279"/>
      <c r="AD75" s="279"/>
      <c r="AE75" s="279"/>
      <c r="AF75" s="279"/>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73"/>
      <c r="BE75" s="273"/>
      <c r="BF75" s="273"/>
      <c r="BG75" s="273"/>
      <c r="BH75" s="273"/>
      <c r="BI75" s="273"/>
      <c r="BJ75" s="273"/>
      <c r="BK75" s="273"/>
      <c r="BL75" s="273"/>
      <c r="BM75" s="273"/>
      <c r="BN75" s="273"/>
      <c r="BO75" s="273"/>
    </row>
    <row r="76" spans="1:67" s="58" customFormat="1" ht="153" x14ac:dyDescent="0.2">
      <c r="A76" s="251" t="s">
        <v>95</v>
      </c>
      <c r="B76" s="251" t="s">
        <v>275</v>
      </c>
      <c r="C76" s="250" t="s">
        <v>296</v>
      </c>
      <c r="D76" s="250" t="s">
        <v>307</v>
      </c>
      <c r="E76" s="251" t="s">
        <v>308</v>
      </c>
      <c r="F76" s="404"/>
      <c r="G76" s="404"/>
      <c r="H76" s="404">
        <v>1</v>
      </c>
      <c r="I76" s="404"/>
      <c r="J76" s="404"/>
      <c r="K76" s="404">
        <v>1</v>
      </c>
      <c r="L76" s="404"/>
      <c r="M76" s="404"/>
      <c r="N76" s="404">
        <v>1</v>
      </c>
      <c r="O76" s="404"/>
      <c r="P76" s="404"/>
      <c r="Q76" s="404">
        <v>1</v>
      </c>
      <c r="R76" s="405">
        <f t="shared" si="2"/>
        <v>4</v>
      </c>
      <c r="S76" s="251" t="s">
        <v>100</v>
      </c>
      <c r="T76" s="251" t="s">
        <v>102</v>
      </c>
      <c r="U76" s="251"/>
      <c r="V76" s="392"/>
      <c r="W76" s="392" t="s">
        <v>299</v>
      </c>
      <c r="X76" s="273"/>
      <c r="Y76" s="279"/>
      <c r="Z76" s="279"/>
      <c r="AA76" s="279"/>
      <c r="AB76" s="279"/>
      <c r="AC76" s="279"/>
      <c r="AD76" s="279"/>
      <c r="AE76" s="279"/>
      <c r="AF76" s="279"/>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c r="BD76" s="273"/>
      <c r="BE76" s="273"/>
      <c r="BF76" s="273"/>
      <c r="BG76" s="273"/>
      <c r="BH76" s="273"/>
      <c r="BI76" s="273"/>
      <c r="BJ76" s="273"/>
      <c r="BK76" s="273"/>
      <c r="BL76" s="273"/>
      <c r="BM76" s="273"/>
      <c r="BN76" s="273"/>
      <c r="BO76" s="273"/>
    </row>
    <row r="77" spans="1:67" s="58" customFormat="1" ht="153" x14ac:dyDescent="0.2">
      <c r="A77" s="532" t="s">
        <v>95</v>
      </c>
      <c r="B77" s="532" t="s">
        <v>275</v>
      </c>
      <c r="C77" s="422" t="s">
        <v>309</v>
      </c>
      <c r="D77" s="251" t="s">
        <v>310</v>
      </c>
      <c r="E77" s="251" t="s">
        <v>311</v>
      </c>
      <c r="F77" s="251"/>
      <c r="G77" s="251">
        <v>1</v>
      </c>
      <c r="H77" s="251"/>
      <c r="I77" s="251"/>
      <c r="J77" s="251"/>
      <c r="K77" s="251"/>
      <c r="L77" s="251"/>
      <c r="M77" s="251"/>
      <c r="N77" s="251"/>
      <c r="O77" s="251"/>
      <c r="P77" s="251"/>
      <c r="Q77" s="251"/>
      <c r="R77" s="251">
        <f t="shared" si="2"/>
        <v>1</v>
      </c>
      <c r="S77" s="251" t="s">
        <v>108</v>
      </c>
      <c r="T77" s="251"/>
      <c r="U77" s="251"/>
      <c r="V77" s="533" t="s">
        <v>312</v>
      </c>
      <c r="W77" s="534" t="s">
        <v>249</v>
      </c>
      <c r="X77" s="273"/>
      <c r="Y77" s="279"/>
      <c r="Z77" s="279"/>
      <c r="AA77" s="279"/>
      <c r="AB77" s="279"/>
      <c r="AC77" s="279"/>
      <c r="AD77" s="279"/>
      <c r="AE77" s="279"/>
      <c r="AF77" s="279"/>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73"/>
      <c r="BE77" s="273"/>
      <c r="BF77" s="273"/>
      <c r="BG77" s="273"/>
      <c r="BH77" s="273"/>
      <c r="BI77" s="273"/>
      <c r="BJ77" s="273"/>
      <c r="BK77" s="273"/>
      <c r="BL77" s="273"/>
      <c r="BM77" s="273"/>
      <c r="BN77" s="273"/>
      <c r="BO77" s="273"/>
    </row>
    <row r="78" spans="1:67" s="58" customFormat="1" ht="153" x14ac:dyDescent="0.2">
      <c r="A78" s="251" t="s">
        <v>95</v>
      </c>
      <c r="B78" s="251" t="s">
        <v>275</v>
      </c>
      <c r="C78" s="250" t="s">
        <v>309</v>
      </c>
      <c r="D78" s="250" t="s">
        <v>313</v>
      </c>
      <c r="E78" s="251" t="s">
        <v>314</v>
      </c>
      <c r="F78" s="404">
        <v>1</v>
      </c>
      <c r="G78" s="404"/>
      <c r="H78" s="404"/>
      <c r="I78" s="404">
        <v>1</v>
      </c>
      <c r="J78" s="404"/>
      <c r="K78" s="404"/>
      <c r="L78" s="404">
        <v>1</v>
      </c>
      <c r="M78" s="404"/>
      <c r="N78" s="404"/>
      <c r="O78" s="404">
        <v>1</v>
      </c>
      <c r="P78" s="404"/>
      <c r="Q78" s="404"/>
      <c r="R78" s="405">
        <f t="shared" si="2"/>
        <v>4</v>
      </c>
      <c r="S78" s="251" t="s">
        <v>100</v>
      </c>
      <c r="T78" s="251" t="s">
        <v>315</v>
      </c>
      <c r="U78" s="251"/>
      <c r="V78" s="392" t="s">
        <v>316</v>
      </c>
      <c r="W78" s="392" t="s">
        <v>317</v>
      </c>
      <c r="X78" s="273"/>
      <c r="Y78" s="279"/>
      <c r="Z78" s="279"/>
      <c r="AA78" s="279"/>
      <c r="AB78" s="279"/>
      <c r="AC78" s="279"/>
      <c r="AD78" s="279"/>
      <c r="AE78" s="279"/>
      <c r="AF78" s="279"/>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273"/>
      <c r="BE78" s="273"/>
      <c r="BF78" s="273"/>
      <c r="BG78" s="273"/>
      <c r="BH78" s="273"/>
      <c r="BI78" s="273"/>
      <c r="BJ78" s="273"/>
      <c r="BK78" s="273"/>
      <c r="BL78" s="273"/>
      <c r="BM78" s="273"/>
      <c r="BN78" s="273"/>
      <c r="BO78" s="273"/>
    </row>
    <row r="79" spans="1:67" s="58" customFormat="1" ht="153" x14ac:dyDescent="0.2">
      <c r="A79" s="251" t="s">
        <v>95</v>
      </c>
      <c r="B79" s="251" t="s">
        <v>275</v>
      </c>
      <c r="C79" s="250" t="s">
        <v>309</v>
      </c>
      <c r="D79" s="407" t="s">
        <v>318</v>
      </c>
      <c r="E79" s="251" t="s">
        <v>319</v>
      </c>
      <c r="F79" s="557"/>
      <c r="G79" s="557"/>
      <c r="H79" s="557"/>
      <c r="I79" s="557">
        <v>1</v>
      </c>
      <c r="J79" s="557"/>
      <c r="K79" s="557"/>
      <c r="L79" s="557"/>
      <c r="M79" s="557">
        <v>1</v>
      </c>
      <c r="N79" s="557"/>
      <c r="O79" s="557"/>
      <c r="P79" s="557"/>
      <c r="Q79" s="557">
        <v>1</v>
      </c>
      <c r="R79" s="405">
        <f t="shared" si="2"/>
        <v>3</v>
      </c>
      <c r="S79" s="408" t="s">
        <v>120</v>
      </c>
      <c r="T79" s="408"/>
      <c r="U79" s="408"/>
      <c r="V79" s="560"/>
      <c r="W79" s="392" t="s">
        <v>317</v>
      </c>
      <c r="X79" s="273"/>
      <c r="Y79" s="279"/>
      <c r="Z79" s="279"/>
      <c r="AA79" s="279"/>
      <c r="AB79" s="279"/>
      <c r="AC79" s="279"/>
      <c r="AD79" s="279"/>
      <c r="AE79" s="279"/>
      <c r="AF79" s="279"/>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3"/>
      <c r="BL79" s="273"/>
      <c r="BM79" s="273"/>
      <c r="BN79" s="273"/>
      <c r="BO79" s="273"/>
    </row>
    <row r="80" spans="1:67" s="58" customFormat="1" ht="153" x14ac:dyDescent="0.2">
      <c r="A80" s="251" t="s">
        <v>95</v>
      </c>
      <c r="B80" s="251" t="s">
        <v>275</v>
      </c>
      <c r="C80" s="250" t="s">
        <v>309</v>
      </c>
      <c r="D80" s="409" t="s">
        <v>320</v>
      </c>
      <c r="E80" s="251" t="s">
        <v>321</v>
      </c>
      <c r="F80" s="410"/>
      <c r="G80" s="411">
        <v>1</v>
      </c>
      <c r="H80" s="411"/>
      <c r="I80" s="411"/>
      <c r="J80" s="411"/>
      <c r="K80" s="411"/>
      <c r="L80" s="411"/>
      <c r="M80" s="411">
        <v>1</v>
      </c>
      <c r="N80" s="411"/>
      <c r="O80" s="411"/>
      <c r="P80" s="411"/>
      <c r="Q80" s="411"/>
      <c r="R80" s="405">
        <f t="shared" si="2"/>
        <v>2</v>
      </c>
      <c r="S80" s="412" t="s">
        <v>120</v>
      </c>
      <c r="T80" s="412"/>
      <c r="U80" s="412"/>
      <c r="V80" s="561"/>
      <c r="W80" s="392" t="s">
        <v>317</v>
      </c>
      <c r="X80" s="273"/>
      <c r="Y80" s="279"/>
      <c r="Z80" s="279"/>
      <c r="AA80" s="279"/>
      <c r="AB80" s="279"/>
      <c r="AC80" s="279"/>
      <c r="AD80" s="279"/>
      <c r="AE80" s="279"/>
      <c r="AF80" s="279"/>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row>
    <row r="81" spans="1:67" s="58" customFormat="1" ht="89.25" x14ac:dyDescent="0.2">
      <c r="A81" s="251" t="s">
        <v>95</v>
      </c>
      <c r="B81" s="251" t="s">
        <v>322</v>
      </c>
      <c r="C81" s="250" t="s">
        <v>323</v>
      </c>
      <c r="D81" s="415" t="s">
        <v>324</v>
      </c>
      <c r="E81" s="250" t="s">
        <v>325</v>
      </c>
      <c r="F81" s="414"/>
      <c r="G81" s="414"/>
      <c r="H81" s="414"/>
      <c r="I81" s="414"/>
      <c r="J81" s="414"/>
      <c r="K81" s="414">
        <v>1</v>
      </c>
      <c r="L81" s="414"/>
      <c r="M81" s="414"/>
      <c r="N81" s="414"/>
      <c r="O81" s="414"/>
      <c r="P81" s="414"/>
      <c r="Q81" s="414"/>
      <c r="R81" s="405">
        <f t="shared" si="2"/>
        <v>1</v>
      </c>
      <c r="S81" s="415" t="s">
        <v>50</v>
      </c>
      <c r="T81" s="415"/>
      <c r="U81" s="415" t="s">
        <v>326</v>
      </c>
      <c r="V81" s="413" t="s">
        <v>327</v>
      </c>
      <c r="W81" s="393" t="s">
        <v>328</v>
      </c>
      <c r="X81" s="273"/>
      <c r="Y81" s="279"/>
      <c r="Z81" s="279"/>
      <c r="AA81" s="279"/>
      <c r="AB81" s="279"/>
      <c r="AC81" s="279"/>
      <c r="AD81" s="279"/>
      <c r="AE81" s="279"/>
      <c r="AF81" s="279"/>
      <c r="AG81" s="273"/>
      <c r="AH81" s="273"/>
      <c r="AI81" s="273"/>
      <c r="AJ81" s="273"/>
      <c r="AK81" s="273"/>
      <c r="AL81" s="273"/>
      <c r="AM81" s="273"/>
      <c r="AN81" s="273"/>
      <c r="AO81" s="273"/>
      <c r="AP81" s="273"/>
      <c r="AQ81" s="273"/>
      <c r="AR81" s="273"/>
      <c r="AS81" s="273"/>
      <c r="AT81" s="273"/>
      <c r="AU81" s="273"/>
      <c r="AV81" s="273"/>
      <c r="AW81" s="273"/>
      <c r="AX81" s="273"/>
      <c r="AY81" s="273"/>
      <c r="AZ81" s="273"/>
      <c r="BA81" s="273"/>
      <c r="BB81" s="273"/>
      <c r="BC81" s="273"/>
      <c r="BD81" s="273"/>
      <c r="BE81" s="273"/>
      <c r="BF81" s="273"/>
      <c r="BG81" s="273"/>
      <c r="BH81" s="273"/>
      <c r="BI81" s="273"/>
      <c r="BJ81" s="273"/>
      <c r="BK81" s="273"/>
      <c r="BL81" s="273"/>
      <c r="BM81" s="273"/>
      <c r="BN81" s="273"/>
      <c r="BO81" s="273"/>
    </row>
    <row r="82" spans="1:67" s="58" customFormat="1" ht="216.75" x14ac:dyDescent="0.2">
      <c r="A82" s="251" t="s">
        <v>95</v>
      </c>
      <c r="B82" s="251" t="s">
        <v>322</v>
      </c>
      <c r="C82" s="250" t="s">
        <v>323</v>
      </c>
      <c r="D82" s="251" t="s">
        <v>329</v>
      </c>
      <c r="E82" s="251" t="s">
        <v>330</v>
      </c>
      <c r="F82" s="404">
        <v>1</v>
      </c>
      <c r="G82" s="404">
        <v>1</v>
      </c>
      <c r="H82" s="404">
        <v>1</v>
      </c>
      <c r="I82" s="404">
        <v>1</v>
      </c>
      <c r="J82" s="404">
        <v>1</v>
      </c>
      <c r="K82" s="404">
        <v>1</v>
      </c>
      <c r="L82" s="404">
        <v>1</v>
      </c>
      <c r="M82" s="404">
        <v>1</v>
      </c>
      <c r="N82" s="404">
        <v>1</v>
      </c>
      <c r="O82" s="404">
        <v>1</v>
      </c>
      <c r="P82" s="404">
        <v>1</v>
      </c>
      <c r="Q82" s="404">
        <v>1</v>
      </c>
      <c r="R82" s="405">
        <f t="shared" si="2"/>
        <v>12</v>
      </c>
      <c r="S82" s="251" t="s">
        <v>123</v>
      </c>
      <c r="T82" s="251" t="s">
        <v>50</v>
      </c>
      <c r="U82" s="251" t="s">
        <v>151</v>
      </c>
      <c r="V82" s="251" t="s">
        <v>331</v>
      </c>
      <c r="W82" s="393" t="s">
        <v>328</v>
      </c>
      <c r="X82" s="273"/>
      <c r="Y82" s="279"/>
      <c r="Z82" s="279"/>
      <c r="AA82" s="279"/>
      <c r="AB82" s="279"/>
      <c r="AC82" s="279"/>
      <c r="AD82" s="279"/>
      <c r="AE82" s="279"/>
      <c r="AF82" s="279"/>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row>
    <row r="83" spans="1:67" s="58" customFormat="1" ht="204" x14ac:dyDescent="0.2">
      <c r="A83" s="251" t="s">
        <v>95</v>
      </c>
      <c r="B83" s="251" t="s">
        <v>322</v>
      </c>
      <c r="C83" s="250" t="s">
        <v>323</v>
      </c>
      <c r="D83" s="251" t="s">
        <v>332</v>
      </c>
      <c r="E83" s="250" t="s">
        <v>333</v>
      </c>
      <c r="F83" s="406"/>
      <c r="G83" s="406"/>
      <c r="H83" s="406"/>
      <c r="I83" s="406">
        <v>1</v>
      </c>
      <c r="J83" s="406"/>
      <c r="K83" s="406"/>
      <c r="L83" s="406"/>
      <c r="M83" s="406">
        <v>1</v>
      </c>
      <c r="N83" s="406"/>
      <c r="O83" s="406"/>
      <c r="P83" s="406"/>
      <c r="Q83" s="406">
        <v>1</v>
      </c>
      <c r="R83" s="405">
        <f t="shared" si="2"/>
        <v>3</v>
      </c>
      <c r="S83" s="251" t="s">
        <v>120</v>
      </c>
      <c r="T83" s="251"/>
      <c r="U83" s="251"/>
      <c r="V83" s="250" t="s">
        <v>334</v>
      </c>
      <c r="W83" s="393" t="s">
        <v>328</v>
      </c>
      <c r="X83" s="273"/>
      <c r="Y83" s="279"/>
      <c r="Z83" s="279"/>
      <c r="AA83" s="279"/>
      <c r="AB83" s="279"/>
      <c r="AC83" s="279"/>
      <c r="AD83" s="279"/>
      <c r="AE83" s="279"/>
      <c r="AF83" s="279"/>
      <c r="AG83" s="273"/>
      <c r="AH83" s="273"/>
      <c r="AI83" s="273"/>
      <c r="AJ83" s="273"/>
      <c r="AK83" s="273"/>
      <c r="AL83" s="273"/>
      <c r="AM83" s="273"/>
      <c r="AN83" s="273"/>
      <c r="AO83" s="273"/>
      <c r="AP83" s="273"/>
      <c r="AQ83" s="273"/>
      <c r="AR83" s="273"/>
      <c r="AS83" s="273"/>
      <c r="AT83" s="273"/>
      <c r="AU83" s="273"/>
      <c r="AV83" s="273"/>
      <c r="AW83" s="273"/>
      <c r="AX83" s="273"/>
      <c r="AY83" s="273"/>
      <c r="AZ83" s="273"/>
      <c r="BA83" s="273"/>
      <c r="BB83" s="273"/>
      <c r="BC83" s="273"/>
      <c r="BD83" s="273"/>
      <c r="BE83" s="273"/>
      <c r="BF83" s="273"/>
      <c r="BG83" s="273"/>
      <c r="BH83" s="273"/>
      <c r="BI83" s="273"/>
      <c r="BJ83" s="273"/>
      <c r="BK83" s="273"/>
      <c r="BL83" s="273"/>
      <c r="BM83" s="273"/>
      <c r="BN83" s="273"/>
      <c r="BO83" s="273"/>
    </row>
    <row r="84" spans="1:67" s="58" customFormat="1" ht="140.25" x14ac:dyDescent="0.2">
      <c r="A84" s="251" t="s">
        <v>95</v>
      </c>
      <c r="B84" s="251" t="s">
        <v>322</v>
      </c>
      <c r="C84" s="250" t="s">
        <v>323</v>
      </c>
      <c r="D84" s="251" t="s">
        <v>335</v>
      </c>
      <c r="E84" s="250" t="s">
        <v>336</v>
      </c>
      <c r="F84" s="406"/>
      <c r="G84" s="406"/>
      <c r="H84" s="406"/>
      <c r="I84" s="406"/>
      <c r="J84" s="406"/>
      <c r="K84" s="406"/>
      <c r="L84" s="406">
        <v>1</v>
      </c>
      <c r="M84" s="406"/>
      <c r="N84" s="406"/>
      <c r="O84" s="406"/>
      <c r="P84" s="406"/>
      <c r="Q84" s="406"/>
      <c r="R84" s="405">
        <f t="shared" si="2"/>
        <v>1</v>
      </c>
      <c r="S84" s="251" t="s">
        <v>123</v>
      </c>
      <c r="T84" s="251"/>
      <c r="U84" s="251"/>
      <c r="V84" s="250" t="s">
        <v>337</v>
      </c>
      <c r="W84" s="393" t="s">
        <v>328</v>
      </c>
      <c r="X84" s="273"/>
      <c r="Y84" s="279"/>
      <c r="Z84" s="279"/>
      <c r="AA84" s="279"/>
      <c r="AB84" s="279"/>
      <c r="AC84" s="279"/>
      <c r="AD84" s="279"/>
      <c r="AE84" s="279"/>
      <c r="AF84" s="279"/>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row>
    <row r="85" spans="1:67" s="58" customFormat="1" ht="89.25" x14ac:dyDescent="0.2">
      <c r="A85" s="251" t="s">
        <v>95</v>
      </c>
      <c r="B85" s="251" t="s">
        <v>322</v>
      </c>
      <c r="C85" s="250" t="s">
        <v>323</v>
      </c>
      <c r="D85" s="251" t="s">
        <v>338</v>
      </c>
      <c r="E85" s="251" t="s">
        <v>339</v>
      </c>
      <c r="F85" s="404"/>
      <c r="G85" s="404"/>
      <c r="H85" s="404"/>
      <c r="I85" s="404"/>
      <c r="J85" s="404"/>
      <c r="K85" s="404"/>
      <c r="L85" s="404"/>
      <c r="M85" s="404"/>
      <c r="N85" s="404"/>
      <c r="O85" s="404"/>
      <c r="P85" s="404">
        <v>1</v>
      </c>
      <c r="Q85" s="404"/>
      <c r="R85" s="405">
        <f t="shared" si="2"/>
        <v>1</v>
      </c>
      <c r="S85" s="251" t="s">
        <v>108</v>
      </c>
      <c r="T85" s="251"/>
      <c r="U85" s="251"/>
      <c r="V85" s="251" t="s">
        <v>340</v>
      </c>
      <c r="W85" s="393" t="s">
        <v>328</v>
      </c>
      <c r="X85" s="273"/>
      <c r="Y85" s="279"/>
      <c r="Z85" s="279"/>
      <c r="AA85" s="279"/>
      <c r="AB85" s="279"/>
      <c r="AC85" s="279"/>
      <c r="AD85" s="279"/>
      <c r="AE85" s="279"/>
      <c r="AF85" s="279"/>
      <c r="AG85" s="273"/>
      <c r="AH85" s="273"/>
      <c r="AI85" s="273"/>
      <c r="AJ85" s="273"/>
      <c r="AK85" s="273"/>
      <c r="AL85" s="273"/>
      <c r="AM85" s="273"/>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row>
    <row r="86" spans="1:67" s="58" customFormat="1" ht="102" x14ac:dyDescent="0.2">
      <c r="A86" s="251" t="s">
        <v>95</v>
      </c>
      <c r="B86" s="251" t="s">
        <v>322</v>
      </c>
      <c r="C86" s="250" t="s">
        <v>341</v>
      </c>
      <c r="D86" s="250" t="s">
        <v>342</v>
      </c>
      <c r="E86" s="250" t="s">
        <v>343</v>
      </c>
      <c r="F86" s="406"/>
      <c r="G86" s="406"/>
      <c r="H86" s="406"/>
      <c r="I86" s="406">
        <v>1</v>
      </c>
      <c r="J86" s="406"/>
      <c r="K86" s="406"/>
      <c r="L86" s="406"/>
      <c r="M86" s="406">
        <v>1</v>
      </c>
      <c r="N86" s="406"/>
      <c r="O86" s="406"/>
      <c r="P86" s="406"/>
      <c r="Q86" s="406">
        <v>1</v>
      </c>
      <c r="R86" s="405">
        <f t="shared" si="2"/>
        <v>3</v>
      </c>
      <c r="S86" s="251" t="s">
        <v>100</v>
      </c>
      <c r="T86" s="251" t="s">
        <v>101</v>
      </c>
      <c r="U86" s="251"/>
      <c r="V86" s="250" t="s">
        <v>344</v>
      </c>
      <c r="W86" s="393" t="s">
        <v>345</v>
      </c>
      <c r="X86" s="273"/>
      <c r="Y86" s="279"/>
      <c r="Z86" s="279"/>
      <c r="AA86" s="279"/>
      <c r="AB86" s="279"/>
      <c r="AC86" s="279"/>
      <c r="AD86" s="279"/>
      <c r="AE86" s="279"/>
      <c r="AF86" s="279"/>
      <c r="AG86" s="273"/>
      <c r="AH86" s="273"/>
      <c r="AI86" s="273"/>
      <c r="AJ86" s="273"/>
      <c r="AK86" s="273"/>
      <c r="AL86" s="273"/>
      <c r="AM86" s="273"/>
      <c r="AN86" s="273"/>
      <c r="AO86" s="273"/>
      <c r="AP86" s="273"/>
      <c r="AQ86" s="273"/>
      <c r="AR86" s="273"/>
      <c r="AS86" s="273"/>
      <c r="AT86" s="273"/>
      <c r="AU86" s="273"/>
      <c r="AV86" s="273"/>
      <c r="AW86" s="273"/>
      <c r="AX86" s="273"/>
      <c r="AY86" s="273"/>
      <c r="AZ86" s="273"/>
      <c r="BA86" s="273"/>
      <c r="BB86" s="273"/>
      <c r="BC86" s="273"/>
      <c r="BD86" s="273"/>
      <c r="BE86" s="273"/>
      <c r="BF86" s="273"/>
      <c r="BG86" s="273"/>
      <c r="BH86" s="273"/>
      <c r="BI86" s="273"/>
      <c r="BJ86" s="273"/>
      <c r="BK86" s="273"/>
      <c r="BL86" s="273"/>
      <c r="BM86" s="273"/>
      <c r="BN86" s="273"/>
      <c r="BO86" s="273"/>
    </row>
    <row r="87" spans="1:67" s="58" customFormat="1" ht="89.25" x14ac:dyDescent="0.2">
      <c r="A87" s="251" t="s">
        <v>95</v>
      </c>
      <c r="B87" s="251" t="s">
        <v>322</v>
      </c>
      <c r="C87" s="250" t="s">
        <v>341</v>
      </c>
      <c r="D87" s="250" t="s">
        <v>346</v>
      </c>
      <c r="E87" s="251" t="s">
        <v>347</v>
      </c>
      <c r="F87" s="404"/>
      <c r="G87" s="404"/>
      <c r="H87" s="404">
        <v>1</v>
      </c>
      <c r="I87" s="404"/>
      <c r="J87" s="404"/>
      <c r="K87" s="404">
        <v>1</v>
      </c>
      <c r="L87" s="404"/>
      <c r="M87" s="404"/>
      <c r="N87" s="404">
        <v>1</v>
      </c>
      <c r="O87" s="404"/>
      <c r="P87" s="404"/>
      <c r="Q87" s="404">
        <v>1</v>
      </c>
      <c r="R87" s="405">
        <f t="shared" si="2"/>
        <v>4</v>
      </c>
      <c r="S87" s="251" t="s">
        <v>50</v>
      </c>
      <c r="T87" s="251"/>
      <c r="U87" s="251" t="s">
        <v>151</v>
      </c>
      <c r="V87" s="251"/>
      <c r="W87" s="393" t="s">
        <v>345</v>
      </c>
      <c r="X87" s="273"/>
      <c r="Y87" s="279"/>
      <c r="Z87" s="279"/>
      <c r="AA87" s="279"/>
      <c r="AB87" s="279"/>
      <c r="AC87" s="279"/>
      <c r="AD87" s="279"/>
      <c r="AE87" s="279"/>
      <c r="AF87" s="279"/>
      <c r="AG87" s="273"/>
      <c r="AH87" s="273"/>
      <c r="AI87" s="273"/>
      <c r="AJ87" s="273"/>
      <c r="AK87" s="273"/>
      <c r="AL87" s="273"/>
      <c r="AM87" s="273"/>
      <c r="AN87" s="273"/>
      <c r="AO87" s="273"/>
      <c r="AP87" s="273"/>
      <c r="AQ87" s="273"/>
      <c r="AR87" s="273"/>
      <c r="AS87" s="273"/>
      <c r="AT87" s="273"/>
      <c r="AU87" s="273"/>
      <c r="AV87" s="273"/>
      <c r="AW87" s="273"/>
      <c r="AX87" s="273"/>
      <c r="AY87" s="273"/>
      <c r="AZ87" s="273"/>
      <c r="BA87" s="273"/>
      <c r="BB87" s="273"/>
      <c r="BC87" s="273"/>
      <c r="BD87" s="273"/>
      <c r="BE87" s="273"/>
      <c r="BF87" s="273"/>
      <c r="BG87" s="273"/>
      <c r="BH87" s="273"/>
      <c r="BI87" s="273"/>
      <c r="BJ87" s="273"/>
      <c r="BK87" s="273"/>
      <c r="BL87" s="273"/>
      <c r="BM87" s="273"/>
      <c r="BN87" s="273"/>
      <c r="BO87" s="273"/>
    </row>
    <row r="88" spans="1:67" s="58" customFormat="1" ht="89.25" x14ac:dyDescent="0.2">
      <c r="A88" s="251" t="s">
        <v>95</v>
      </c>
      <c r="B88" s="251" t="s">
        <v>322</v>
      </c>
      <c r="C88" s="250" t="s">
        <v>341</v>
      </c>
      <c r="D88" s="250" t="s">
        <v>348</v>
      </c>
      <c r="E88" s="250" t="s">
        <v>349</v>
      </c>
      <c r="F88" s="406"/>
      <c r="G88" s="406"/>
      <c r="H88" s="406"/>
      <c r="I88" s="406">
        <v>1</v>
      </c>
      <c r="J88" s="406"/>
      <c r="K88" s="406"/>
      <c r="L88" s="406"/>
      <c r="M88" s="406"/>
      <c r="N88" s="406"/>
      <c r="O88" s="406"/>
      <c r="P88" s="406"/>
      <c r="Q88" s="406"/>
      <c r="R88" s="405">
        <f t="shared" si="2"/>
        <v>1</v>
      </c>
      <c r="S88" s="251" t="s">
        <v>123</v>
      </c>
      <c r="T88" s="251"/>
      <c r="U88" s="251"/>
      <c r="V88" s="250"/>
      <c r="W88" s="393" t="s">
        <v>345</v>
      </c>
      <c r="X88" s="273"/>
      <c r="Y88" s="279"/>
      <c r="Z88" s="279"/>
      <c r="AA88" s="279"/>
      <c r="AB88" s="279"/>
      <c r="AC88" s="279"/>
      <c r="AD88" s="279"/>
      <c r="AE88" s="279"/>
      <c r="AF88" s="279"/>
      <c r="AG88" s="273"/>
      <c r="AH88" s="273"/>
      <c r="AI88" s="273"/>
      <c r="AJ88" s="273"/>
      <c r="AK88" s="273"/>
      <c r="AL88" s="273"/>
      <c r="AM88" s="273"/>
      <c r="AN88" s="273"/>
      <c r="AO88" s="273"/>
      <c r="AP88" s="273"/>
      <c r="AQ88" s="273"/>
      <c r="AR88" s="273"/>
      <c r="AS88" s="273"/>
      <c r="AT88" s="273"/>
      <c r="AU88" s="273"/>
      <c r="AV88" s="273"/>
      <c r="AW88" s="273"/>
      <c r="AX88" s="273"/>
      <c r="AY88" s="273"/>
      <c r="AZ88" s="273"/>
      <c r="BA88" s="273"/>
      <c r="BB88" s="273"/>
      <c r="BC88" s="273"/>
      <c r="BD88" s="273"/>
      <c r="BE88" s="273"/>
      <c r="BF88" s="273"/>
      <c r="BG88" s="273"/>
      <c r="BH88" s="273"/>
      <c r="BI88" s="273"/>
      <c r="BJ88" s="273"/>
      <c r="BK88" s="273"/>
      <c r="BL88" s="273"/>
      <c r="BM88" s="273"/>
      <c r="BN88" s="273"/>
      <c r="BO88" s="273"/>
    </row>
    <row r="89" spans="1:67" s="58" customFormat="1" ht="89.25" x14ac:dyDescent="0.2">
      <c r="A89" s="251" t="s">
        <v>95</v>
      </c>
      <c r="B89" s="251" t="s">
        <v>322</v>
      </c>
      <c r="C89" s="250" t="s">
        <v>341</v>
      </c>
      <c r="D89" s="250" t="s">
        <v>350</v>
      </c>
      <c r="E89" s="251" t="s">
        <v>351</v>
      </c>
      <c r="F89" s="404"/>
      <c r="G89" s="404"/>
      <c r="H89" s="404"/>
      <c r="I89" s="404"/>
      <c r="J89" s="404"/>
      <c r="K89" s="404"/>
      <c r="L89" s="404"/>
      <c r="M89" s="404">
        <v>1</v>
      </c>
      <c r="N89" s="404"/>
      <c r="O89" s="404"/>
      <c r="P89" s="404"/>
      <c r="Q89" s="404">
        <v>1</v>
      </c>
      <c r="R89" s="405">
        <f t="shared" si="2"/>
        <v>2</v>
      </c>
      <c r="S89" s="251" t="s">
        <v>108</v>
      </c>
      <c r="T89" s="251"/>
      <c r="U89" s="251"/>
      <c r="V89" s="251"/>
      <c r="W89" s="393" t="s">
        <v>345</v>
      </c>
      <c r="X89" s="273"/>
      <c r="Y89" s="279"/>
      <c r="Z89" s="279"/>
      <c r="AA89" s="279"/>
      <c r="AB89" s="279"/>
      <c r="AC89" s="279"/>
      <c r="AD89" s="279"/>
      <c r="AE89" s="279"/>
      <c r="AF89" s="279"/>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273"/>
      <c r="BJ89" s="273"/>
      <c r="BK89" s="273"/>
      <c r="BL89" s="273"/>
      <c r="BM89" s="273"/>
      <c r="BN89" s="273"/>
      <c r="BO89" s="273"/>
    </row>
    <row r="90" spans="1:67" s="58" customFormat="1" ht="89.25" x14ac:dyDescent="0.2">
      <c r="A90" s="251" t="s">
        <v>95</v>
      </c>
      <c r="B90" s="251" t="s">
        <v>322</v>
      </c>
      <c r="C90" s="250" t="s">
        <v>341</v>
      </c>
      <c r="D90" s="250" t="s">
        <v>352</v>
      </c>
      <c r="E90" s="251" t="s">
        <v>353</v>
      </c>
      <c r="F90" s="404"/>
      <c r="G90" s="404"/>
      <c r="H90" s="404"/>
      <c r="I90" s="404">
        <v>1</v>
      </c>
      <c r="J90" s="404"/>
      <c r="K90" s="404"/>
      <c r="L90" s="404">
        <v>1</v>
      </c>
      <c r="M90" s="404"/>
      <c r="N90" s="404"/>
      <c r="O90" s="404">
        <v>1</v>
      </c>
      <c r="P90" s="404"/>
      <c r="Q90" s="404"/>
      <c r="R90" s="405">
        <f t="shared" si="2"/>
        <v>3</v>
      </c>
      <c r="S90" s="251" t="s">
        <v>123</v>
      </c>
      <c r="T90" s="251"/>
      <c r="U90" s="251"/>
      <c r="V90" s="251" t="s">
        <v>354</v>
      </c>
      <c r="W90" s="393" t="s">
        <v>355</v>
      </c>
      <c r="X90" s="273"/>
      <c r="Y90" s="279"/>
      <c r="Z90" s="279"/>
      <c r="AA90" s="279"/>
      <c r="AB90" s="279"/>
      <c r="AC90" s="279"/>
      <c r="AD90" s="279"/>
      <c r="AE90" s="279"/>
      <c r="AF90" s="279"/>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3"/>
      <c r="BG90" s="273"/>
      <c r="BH90" s="273"/>
      <c r="BI90" s="273"/>
      <c r="BJ90" s="273"/>
      <c r="BK90" s="273"/>
      <c r="BL90" s="273"/>
      <c r="BM90" s="273"/>
      <c r="BN90" s="273"/>
      <c r="BO90" s="273"/>
    </row>
    <row r="91" spans="1:67" s="58" customFormat="1" ht="89.25" x14ac:dyDescent="0.2">
      <c r="A91" s="251" t="s">
        <v>95</v>
      </c>
      <c r="B91" s="251" t="s">
        <v>322</v>
      </c>
      <c r="C91" s="250" t="s">
        <v>341</v>
      </c>
      <c r="D91" s="250" t="s">
        <v>356</v>
      </c>
      <c r="E91" s="251" t="s">
        <v>357</v>
      </c>
      <c r="F91" s="404">
        <v>1</v>
      </c>
      <c r="G91" s="404">
        <v>1</v>
      </c>
      <c r="H91" s="404">
        <v>1</v>
      </c>
      <c r="I91" s="404">
        <v>1</v>
      </c>
      <c r="J91" s="404">
        <v>1</v>
      </c>
      <c r="K91" s="404">
        <v>1</v>
      </c>
      <c r="L91" s="404">
        <v>1</v>
      </c>
      <c r="M91" s="404">
        <v>1</v>
      </c>
      <c r="N91" s="404">
        <v>1</v>
      </c>
      <c r="O91" s="404">
        <v>1</v>
      </c>
      <c r="P91" s="404">
        <v>1</v>
      </c>
      <c r="Q91" s="404">
        <v>1</v>
      </c>
      <c r="R91" s="405">
        <f t="shared" si="2"/>
        <v>12</v>
      </c>
      <c r="S91" s="251" t="s">
        <v>120</v>
      </c>
      <c r="T91" s="251"/>
      <c r="U91" s="251"/>
      <c r="V91" s="251" t="s">
        <v>358</v>
      </c>
      <c r="W91" s="393" t="s">
        <v>355</v>
      </c>
      <c r="X91" s="273"/>
      <c r="Y91" s="279"/>
      <c r="Z91" s="279"/>
      <c r="AA91" s="279"/>
      <c r="AB91" s="279"/>
      <c r="AC91" s="279"/>
      <c r="AD91" s="279"/>
      <c r="AE91" s="279"/>
      <c r="AF91" s="279"/>
      <c r="AG91" s="273"/>
      <c r="AH91" s="273"/>
      <c r="AI91" s="273"/>
      <c r="AJ91" s="273"/>
      <c r="AK91" s="273"/>
      <c r="AL91" s="273"/>
      <c r="AM91" s="273"/>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row>
    <row r="92" spans="1:67" s="58" customFormat="1" ht="89.25" x14ac:dyDescent="0.2">
      <c r="A92" s="251" t="s">
        <v>95</v>
      </c>
      <c r="B92" s="251" t="s">
        <v>322</v>
      </c>
      <c r="C92" s="250" t="s">
        <v>359</v>
      </c>
      <c r="D92" s="250" t="s">
        <v>360</v>
      </c>
      <c r="E92" s="250" t="s">
        <v>361</v>
      </c>
      <c r="F92" s="406"/>
      <c r="G92" s="406"/>
      <c r="H92" s="406">
        <v>1</v>
      </c>
      <c r="I92" s="406"/>
      <c r="J92" s="406"/>
      <c r="K92" s="406"/>
      <c r="L92" s="406"/>
      <c r="M92" s="406"/>
      <c r="N92" s="406"/>
      <c r="O92" s="406"/>
      <c r="P92" s="406"/>
      <c r="Q92" s="406"/>
      <c r="R92" s="405">
        <f t="shared" si="2"/>
        <v>1</v>
      </c>
      <c r="S92" s="251" t="s">
        <v>50</v>
      </c>
      <c r="T92" s="251"/>
      <c r="U92" s="251" t="s">
        <v>151</v>
      </c>
      <c r="V92" s="250"/>
      <c r="W92" s="393" t="s">
        <v>328</v>
      </c>
      <c r="X92" s="273"/>
      <c r="Y92" s="279"/>
      <c r="Z92" s="279"/>
      <c r="AA92" s="279"/>
      <c r="AB92" s="279"/>
      <c r="AC92" s="279"/>
      <c r="AD92" s="279"/>
      <c r="AE92" s="279"/>
      <c r="AF92" s="279"/>
      <c r="AG92" s="273"/>
      <c r="AH92" s="273"/>
      <c r="AI92" s="273"/>
      <c r="AJ92" s="273"/>
      <c r="AK92" s="273"/>
      <c r="AL92" s="273"/>
      <c r="AM92" s="273"/>
      <c r="AN92" s="273"/>
      <c r="AO92" s="273"/>
      <c r="AP92" s="273"/>
      <c r="AQ92" s="273"/>
      <c r="AR92" s="273"/>
      <c r="AS92" s="273"/>
      <c r="AT92" s="273"/>
      <c r="AU92" s="273"/>
      <c r="AV92" s="273"/>
      <c r="AW92" s="273"/>
      <c r="AX92" s="273"/>
      <c r="AY92" s="273"/>
      <c r="AZ92" s="273"/>
      <c r="BA92" s="273"/>
      <c r="BB92" s="273"/>
      <c r="BC92" s="273"/>
      <c r="BD92" s="273"/>
      <c r="BE92" s="273"/>
      <c r="BF92" s="273"/>
      <c r="BG92" s="273"/>
      <c r="BH92" s="273"/>
      <c r="BI92" s="273"/>
      <c r="BJ92" s="273"/>
      <c r="BK92" s="273"/>
      <c r="BL92" s="273"/>
      <c r="BM92" s="273"/>
      <c r="BN92" s="273"/>
      <c r="BO92" s="273"/>
    </row>
    <row r="93" spans="1:67" s="58" customFormat="1" ht="89.25" x14ac:dyDescent="0.2">
      <c r="A93" s="251" t="s">
        <v>95</v>
      </c>
      <c r="B93" s="251" t="s">
        <v>322</v>
      </c>
      <c r="C93" s="250" t="s">
        <v>359</v>
      </c>
      <c r="D93" s="250" t="s">
        <v>362</v>
      </c>
      <c r="E93" s="251" t="s">
        <v>363</v>
      </c>
      <c r="F93" s="404"/>
      <c r="G93" s="404"/>
      <c r="H93" s="404"/>
      <c r="I93" s="404"/>
      <c r="J93" s="404"/>
      <c r="K93" s="404">
        <v>1</v>
      </c>
      <c r="L93" s="404"/>
      <c r="M93" s="404"/>
      <c r="N93" s="404"/>
      <c r="O93" s="404"/>
      <c r="P93" s="404"/>
      <c r="Q93" s="404"/>
      <c r="R93" s="405">
        <f t="shared" si="2"/>
        <v>1</v>
      </c>
      <c r="S93" s="251" t="s">
        <v>123</v>
      </c>
      <c r="T93" s="251"/>
      <c r="U93" s="251"/>
      <c r="V93" s="251"/>
      <c r="W93" s="393" t="s">
        <v>328</v>
      </c>
      <c r="X93" s="273"/>
      <c r="Y93" s="279"/>
      <c r="Z93" s="279"/>
      <c r="AA93" s="279"/>
      <c r="AB93" s="279"/>
      <c r="AC93" s="279"/>
      <c r="AD93" s="279"/>
      <c r="AE93" s="279"/>
      <c r="AF93" s="279"/>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73"/>
      <c r="BD93" s="273"/>
      <c r="BE93" s="273"/>
      <c r="BF93" s="273"/>
      <c r="BG93" s="273"/>
      <c r="BH93" s="273"/>
      <c r="BI93" s="273"/>
      <c r="BJ93" s="273"/>
      <c r="BK93" s="273"/>
      <c r="BL93" s="273"/>
      <c r="BM93" s="273"/>
      <c r="BN93" s="273"/>
      <c r="BO93" s="273"/>
    </row>
    <row r="94" spans="1:67" s="58" customFormat="1" ht="89.25" x14ac:dyDescent="0.2">
      <c r="A94" s="251" t="s">
        <v>95</v>
      </c>
      <c r="B94" s="251" t="s">
        <v>322</v>
      </c>
      <c r="C94" s="250" t="s">
        <v>359</v>
      </c>
      <c r="D94" s="250" t="s">
        <v>364</v>
      </c>
      <c r="E94" s="251" t="s">
        <v>365</v>
      </c>
      <c r="F94" s="406"/>
      <c r="G94" s="406"/>
      <c r="H94" s="406"/>
      <c r="I94" s="406"/>
      <c r="J94" s="406"/>
      <c r="K94" s="406"/>
      <c r="L94" s="406"/>
      <c r="M94" s="406">
        <v>1</v>
      </c>
      <c r="N94" s="406"/>
      <c r="O94" s="406"/>
      <c r="P94" s="406">
        <v>1</v>
      </c>
      <c r="Q94" s="406"/>
      <c r="R94" s="405">
        <f t="shared" si="2"/>
        <v>2</v>
      </c>
      <c r="S94" s="251" t="s">
        <v>120</v>
      </c>
      <c r="T94" s="251"/>
      <c r="U94" s="251"/>
      <c r="V94" s="250"/>
      <c r="W94" s="393" t="s">
        <v>328</v>
      </c>
      <c r="X94" s="273"/>
      <c r="Y94" s="279"/>
      <c r="Z94" s="279"/>
      <c r="AA94" s="279"/>
      <c r="AB94" s="279"/>
      <c r="AC94" s="279"/>
      <c r="AD94" s="279"/>
      <c r="AE94" s="279"/>
      <c r="AF94" s="279"/>
      <c r="AG94" s="273"/>
      <c r="AH94" s="273"/>
      <c r="AI94" s="273"/>
      <c r="AJ94" s="273"/>
      <c r="AK94" s="273"/>
      <c r="AL94" s="273"/>
      <c r="AM94" s="273"/>
      <c r="AN94" s="273"/>
      <c r="AO94" s="273"/>
      <c r="AP94" s="273"/>
      <c r="AQ94" s="273"/>
      <c r="AR94" s="273"/>
      <c r="AS94" s="273"/>
      <c r="AT94" s="273"/>
      <c r="AU94" s="273"/>
      <c r="AV94" s="273"/>
      <c r="AW94" s="273"/>
      <c r="AX94" s="273"/>
      <c r="AY94" s="273"/>
      <c r="AZ94" s="273"/>
      <c r="BA94" s="273"/>
      <c r="BB94" s="273"/>
      <c r="BC94" s="273"/>
      <c r="BD94" s="273"/>
      <c r="BE94" s="273"/>
      <c r="BF94" s="273"/>
      <c r="BG94" s="273"/>
      <c r="BH94" s="273"/>
      <c r="BI94" s="273"/>
      <c r="BJ94" s="273"/>
      <c r="BK94" s="273"/>
      <c r="BL94" s="273"/>
      <c r="BM94" s="273"/>
      <c r="BN94" s="273"/>
      <c r="BO94" s="273"/>
    </row>
    <row r="95" spans="1:67" s="58" customFormat="1" ht="90.75" customHeight="1" x14ac:dyDescent="0.2">
      <c r="A95" s="251" t="s">
        <v>366</v>
      </c>
      <c r="B95" s="251" t="s">
        <v>367</v>
      </c>
      <c r="C95" s="251" t="s">
        <v>368</v>
      </c>
      <c r="D95" s="251" t="s">
        <v>369</v>
      </c>
      <c r="E95" s="251" t="s">
        <v>370</v>
      </c>
      <c r="F95" s="404"/>
      <c r="G95" s="404"/>
      <c r="H95" s="404"/>
      <c r="I95" s="404">
        <v>1</v>
      </c>
      <c r="J95" s="404"/>
      <c r="K95" s="404"/>
      <c r="L95" s="404">
        <v>1</v>
      </c>
      <c r="M95" s="404"/>
      <c r="N95" s="404"/>
      <c r="O95" s="404"/>
      <c r="P95" s="404">
        <v>1</v>
      </c>
      <c r="Q95" s="404"/>
      <c r="R95" s="405">
        <f t="shared" si="2"/>
        <v>3</v>
      </c>
      <c r="S95" s="251" t="s">
        <v>100</v>
      </c>
      <c r="T95" s="251" t="s">
        <v>315</v>
      </c>
      <c r="U95" s="251"/>
      <c r="V95" s="530"/>
      <c r="W95" s="392" t="s">
        <v>299</v>
      </c>
      <c r="X95" s="273"/>
      <c r="Y95" s="279"/>
      <c r="Z95" s="279"/>
      <c r="AA95" s="279"/>
      <c r="AB95" s="279"/>
      <c r="AC95" s="279"/>
      <c r="AD95" s="279"/>
      <c r="AE95" s="279"/>
      <c r="AF95" s="279"/>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273"/>
      <c r="BC95" s="273"/>
      <c r="BD95" s="273"/>
      <c r="BE95" s="273"/>
      <c r="BF95" s="273"/>
      <c r="BG95" s="273"/>
      <c r="BH95" s="273"/>
      <c r="BI95" s="273"/>
      <c r="BJ95" s="273"/>
      <c r="BK95" s="273"/>
      <c r="BL95" s="273"/>
      <c r="BM95" s="273"/>
      <c r="BN95" s="273"/>
      <c r="BO95" s="273"/>
    </row>
    <row r="96" spans="1:67" s="58" customFormat="1" ht="76.5" x14ac:dyDescent="0.2">
      <c r="A96" s="530" t="s">
        <v>366</v>
      </c>
      <c r="B96" s="530" t="s">
        <v>367</v>
      </c>
      <c r="C96" s="530" t="s">
        <v>368</v>
      </c>
      <c r="D96" s="530" t="s">
        <v>371</v>
      </c>
      <c r="E96" s="541" t="s">
        <v>372</v>
      </c>
      <c r="F96" s="538"/>
      <c r="G96" s="538"/>
      <c r="H96" s="538"/>
      <c r="I96" s="538">
        <v>1</v>
      </c>
      <c r="J96" s="538"/>
      <c r="K96" s="538"/>
      <c r="L96" s="538"/>
      <c r="M96" s="538"/>
      <c r="N96" s="538"/>
      <c r="O96" s="538">
        <v>1</v>
      </c>
      <c r="P96" s="538"/>
      <c r="Q96" s="538"/>
      <c r="R96" s="537">
        <f t="shared" si="2"/>
        <v>2</v>
      </c>
      <c r="S96" s="530" t="s">
        <v>100</v>
      </c>
      <c r="T96" s="530" t="s">
        <v>315</v>
      </c>
      <c r="U96" s="530"/>
      <c r="V96" s="530"/>
      <c r="W96" s="539" t="s">
        <v>299</v>
      </c>
      <c r="X96" s="273"/>
      <c r="Y96" s="279"/>
      <c r="Z96" s="279"/>
      <c r="AA96" s="279"/>
      <c r="AB96" s="279"/>
      <c r="AC96" s="279"/>
      <c r="AD96" s="279"/>
      <c r="AE96" s="279"/>
      <c r="AF96" s="279"/>
      <c r="AG96" s="273"/>
      <c r="AH96" s="273"/>
      <c r="AI96" s="273"/>
      <c r="AJ96" s="273"/>
      <c r="AK96" s="273"/>
      <c r="AL96" s="273"/>
      <c r="AM96" s="273"/>
      <c r="AN96" s="273"/>
      <c r="AO96" s="273"/>
      <c r="AP96" s="273"/>
      <c r="AQ96" s="273"/>
      <c r="AR96" s="273"/>
      <c r="AS96" s="273"/>
      <c r="AT96" s="273"/>
      <c r="AU96" s="273"/>
      <c r="AV96" s="273"/>
      <c r="AW96" s="273"/>
      <c r="AX96" s="273"/>
      <c r="AY96" s="273"/>
      <c r="AZ96" s="273"/>
      <c r="BA96" s="273"/>
      <c r="BB96" s="273"/>
      <c r="BC96" s="273"/>
      <c r="BD96" s="273"/>
      <c r="BE96" s="273"/>
      <c r="BF96" s="273"/>
      <c r="BG96" s="273"/>
      <c r="BH96" s="273"/>
      <c r="BI96" s="273"/>
      <c r="BJ96" s="273"/>
      <c r="BK96" s="273"/>
      <c r="BL96" s="273"/>
      <c r="BM96" s="273"/>
      <c r="BN96" s="273"/>
      <c r="BO96" s="273"/>
    </row>
    <row r="97" spans="1:67" s="58" customFormat="1" ht="89.25" x14ac:dyDescent="0.2">
      <c r="A97" s="530" t="s">
        <v>366</v>
      </c>
      <c r="B97" s="530" t="s">
        <v>373</v>
      </c>
      <c r="C97" s="530" t="s">
        <v>374</v>
      </c>
      <c r="D97" s="530" t="s">
        <v>375</v>
      </c>
      <c r="E97" s="530" t="s">
        <v>376</v>
      </c>
      <c r="F97" s="536"/>
      <c r="G97" s="536"/>
      <c r="H97" s="536">
        <v>1</v>
      </c>
      <c r="I97" s="536"/>
      <c r="J97" s="536"/>
      <c r="K97" s="536">
        <v>1</v>
      </c>
      <c r="L97" s="536"/>
      <c r="M97" s="536"/>
      <c r="N97" s="536">
        <v>1</v>
      </c>
      <c r="O97" s="536"/>
      <c r="P97" s="536"/>
      <c r="Q97" s="536">
        <v>1</v>
      </c>
      <c r="R97" s="537"/>
      <c r="S97" s="530" t="s">
        <v>377</v>
      </c>
      <c r="T97" s="530" t="s">
        <v>100</v>
      </c>
      <c r="U97" s="530" t="s">
        <v>378</v>
      </c>
      <c r="V97" s="530" t="s">
        <v>379</v>
      </c>
      <c r="W97" s="539" t="s">
        <v>380</v>
      </c>
      <c r="X97" s="273"/>
      <c r="Y97" s="279"/>
      <c r="Z97" s="279"/>
      <c r="AA97" s="279"/>
      <c r="AB97" s="279"/>
      <c r="AC97" s="279"/>
      <c r="AD97" s="279"/>
      <c r="AE97" s="279"/>
      <c r="AF97" s="279"/>
      <c r="AG97" s="273"/>
      <c r="AH97" s="273"/>
      <c r="AI97" s="273"/>
      <c r="AJ97" s="273"/>
      <c r="AK97" s="273"/>
      <c r="AL97" s="273"/>
      <c r="AM97" s="273"/>
      <c r="AN97" s="273"/>
      <c r="AO97" s="273"/>
      <c r="AP97" s="273"/>
      <c r="AQ97" s="273"/>
      <c r="AR97" s="273"/>
      <c r="AS97" s="273"/>
      <c r="AT97" s="273"/>
      <c r="AU97" s="273"/>
      <c r="AV97" s="273"/>
      <c r="AW97" s="273"/>
      <c r="AX97" s="273"/>
      <c r="AY97" s="273"/>
      <c r="AZ97" s="273"/>
      <c r="BA97" s="273"/>
      <c r="BB97" s="273"/>
      <c r="BC97" s="273"/>
      <c r="BD97" s="273"/>
      <c r="BE97" s="273"/>
      <c r="BF97" s="273"/>
      <c r="BG97" s="273"/>
      <c r="BH97" s="273"/>
      <c r="BI97" s="273"/>
      <c r="BJ97" s="273"/>
      <c r="BK97" s="273"/>
      <c r="BL97" s="273"/>
      <c r="BM97" s="273"/>
      <c r="BN97" s="273"/>
      <c r="BO97" s="273"/>
    </row>
    <row r="98" spans="1:67" s="58" customFormat="1" ht="76.5" x14ac:dyDescent="0.2">
      <c r="A98" s="530" t="s">
        <v>366</v>
      </c>
      <c r="B98" s="530" t="s">
        <v>373</v>
      </c>
      <c r="C98" s="530" t="s">
        <v>374</v>
      </c>
      <c r="D98" s="530" t="s">
        <v>381</v>
      </c>
      <c r="E98" s="530" t="s">
        <v>382</v>
      </c>
      <c r="F98" s="536"/>
      <c r="G98" s="536"/>
      <c r="H98" s="536"/>
      <c r="I98" s="536"/>
      <c r="J98" s="536"/>
      <c r="K98" s="536"/>
      <c r="L98" s="536"/>
      <c r="M98" s="536"/>
      <c r="N98" s="536">
        <v>1</v>
      </c>
      <c r="O98" s="536"/>
      <c r="P98" s="536"/>
      <c r="Q98" s="536"/>
      <c r="R98" s="537"/>
      <c r="S98" s="530" t="s">
        <v>383</v>
      </c>
      <c r="T98" s="530"/>
      <c r="U98" s="530"/>
      <c r="V98" s="530" t="s">
        <v>384</v>
      </c>
      <c r="W98" s="539" t="s">
        <v>380</v>
      </c>
      <c r="X98" s="273"/>
      <c r="Y98" s="279"/>
      <c r="Z98" s="279"/>
      <c r="AA98" s="279"/>
      <c r="AB98" s="279"/>
      <c r="AC98" s="279"/>
      <c r="AD98" s="279"/>
      <c r="AE98" s="279"/>
      <c r="AF98" s="279"/>
      <c r="AG98" s="273"/>
      <c r="AH98" s="273"/>
      <c r="AI98" s="273"/>
      <c r="AJ98" s="273"/>
      <c r="AK98" s="273"/>
      <c r="AL98" s="273"/>
      <c r="AM98" s="273"/>
      <c r="AN98" s="273"/>
      <c r="AO98" s="273"/>
      <c r="AP98" s="273"/>
      <c r="AQ98" s="273"/>
      <c r="AR98" s="273"/>
      <c r="AS98" s="273"/>
      <c r="AT98" s="273"/>
      <c r="AU98" s="273"/>
      <c r="AV98" s="273"/>
      <c r="AW98" s="273"/>
      <c r="AX98" s="273"/>
      <c r="AY98" s="273"/>
      <c r="AZ98" s="273"/>
      <c r="BA98" s="273"/>
      <c r="BB98" s="273"/>
      <c r="BC98" s="273"/>
      <c r="BD98" s="273"/>
      <c r="BE98" s="273"/>
      <c r="BF98" s="273"/>
      <c r="BG98" s="273"/>
      <c r="BH98" s="273"/>
      <c r="BI98" s="273"/>
      <c r="BJ98" s="273"/>
      <c r="BK98" s="273"/>
      <c r="BL98" s="273"/>
      <c r="BM98" s="273"/>
      <c r="BN98" s="273"/>
      <c r="BO98" s="273"/>
    </row>
    <row r="99" spans="1:67" s="58" customFormat="1" ht="76.5" x14ac:dyDescent="0.2">
      <c r="A99" s="530" t="s">
        <v>366</v>
      </c>
      <c r="B99" s="530" t="s">
        <v>373</v>
      </c>
      <c r="C99" s="530" t="s">
        <v>374</v>
      </c>
      <c r="D99" s="530" t="s">
        <v>385</v>
      </c>
      <c r="E99" s="530" t="s">
        <v>386</v>
      </c>
      <c r="F99" s="536"/>
      <c r="G99" s="536"/>
      <c r="H99" s="536"/>
      <c r="I99" s="536"/>
      <c r="J99" s="536"/>
      <c r="K99" s="536"/>
      <c r="L99" s="536"/>
      <c r="M99" s="536"/>
      <c r="N99" s="536"/>
      <c r="O99" s="536">
        <v>1</v>
      </c>
      <c r="P99" s="536"/>
      <c r="Q99" s="536"/>
      <c r="R99" s="537"/>
      <c r="S99" s="530" t="s">
        <v>387</v>
      </c>
      <c r="T99" s="530"/>
      <c r="U99" s="530"/>
      <c r="V99" s="530" t="s">
        <v>388</v>
      </c>
      <c r="W99" s="539" t="s">
        <v>380</v>
      </c>
      <c r="X99" s="273"/>
      <c r="Y99" s="279"/>
      <c r="Z99" s="279"/>
      <c r="AA99" s="279"/>
      <c r="AB99" s="279"/>
      <c r="AC99" s="279"/>
      <c r="AD99" s="279"/>
      <c r="AE99" s="279"/>
      <c r="AF99" s="279"/>
      <c r="AG99" s="273"/>
      <c r="AH99" s="273"/>
      <c r="AI99" s="273"/>
      <c r="AJ99" s="273"/>
      <c r="AK99" s="273"/>
      <c r="AL99" s="273"/>
      <c r="AM99" s="273"/>
      <c r="AN99" s="273"/>
      <c r="AO99" s="273"/>
      <c r="AP99" s="273"/>
      <c r="AQ99" s="273"/>
      <c r="AR99" s="273"/>
      <c r="AS99" s="273"/>
      <c r="AT99" s="273"/>
      <c r="AU99" s="273"/>
      <c r="AV99" s="273"/>
      <c r="AW99" s="273"/>
      <c r="AX99" s="273"/>
      <c r="AY99" s="273"/>
      <c r="AZ99" s="273"/>
      <c r="BA99" s="273"/>
      <c r="BB99" s="273"/>
      <c r="BC99" s="273"/>
      <c r="BD99" s="273"/>
      <c r="BE99" s="273"/>
      <c r="BF99" s="273"/>
      <c r="BG99" s="273"/>
      <c r="BH99" s="273"/>
      <c r="BI99" s="273"/>
      <c r="BJ99" s="273"/>
      <c r="BK99" s="273"/>
      <c r="BL99" s="273"/>
      <c r="BM99" s="273"/>
      <c r="BN99" s="273"/>
      <c r="BO99" s="273"/>
    </row>
    <row r="100" spans="1:67" s="58" customFormat="1" ht="76.5" x14ac:dyDescent="0.2">
      <c r="A100" s="530" t="s">
        <v>366</v>
      </c>
      <c r="B100" s="530" t="s">
        <v>373</v>
      </c>
      <c r="C100" s="530" t="s">
        <v>389</v>
      </c>
      <c r="D100" s="530" t="s">
        <v>390</v>
      </c>
      <c r="E100" s="530" t="s">
        <v>391</v>
      </c>
      <c r="F100" s="536"/>
      <c r="G100" s="536"/>
      <c r="H100" s="536"/>
      <c r="I100" s="536">
        <v>1</v>
      </c>
      <c r="J100" s="536"/>
      <c r="K100" s="536"/>
      <c r="L100" s="536"/>
      <c r="M100" s="536">
        <v>1</v>
      </c>
      <c r="N100" s="536"/>
      <c r="O100" s="536"/>
      <c r="P100" s="536"/>
      <c r="Q100" s="536">
        <v>1</v>
      </c>
      <c r="R100" s="537"/>
      <c r="S100" s="530" t="s">
        <v>392</v>
      </c>
      <c r="T100" s="530"/>
      <c r="U100" s="530"/>
      <c r="V100" s="530" t="s">
        <v>393</v>
      </c>
      <c r="W100" s="539" t="s">
        <v>380</v>
      </c>
      <c r="X100" s="273"/>
      <c r="Y100" s="279"/>
      <c r="Z100" s="279"/>
      <c r="AA100" s="279"/>
      <c r="AB100" s="279"/>
      <c r="AC100" s="279"/>
      <c r="AD100" s="279"/>
      <c r="AE100" s="279"/>
      <c r="AF100" s="279"/>
      <c r="AG100" s="273"/>
      <c r="AH100" s="273"/>
      <c r="AI100" s="273"/>
      <c r="AJ100" s="273"/>
      <c r="AK100" s="273"/>
      <c r="AL100" s="273"/>
      <c r="AM100" s="273"/>
      <c r="AN100" s="273"/>
      <c r="AO100" s="273"/>
      <c r="AP100" s="273"/>
      <c r="AQ100" s="273"/>
      <c r="AR100" s="273"/>
      <c r="AS100" s="273"/>
      <c r="AT100" s="273"/>
      <c r="AU100" s="273"/>
      <c r="AV100" s="273"/>
      <c r="AW100" s="273"/>
      <c r="AX100" s="273"/>
      <c r="AY100" s="273"/>
      <c r="AZ100" s="273"/>
      <c r="BA100" s="273"/>
      <c r="BB100" s="273"/>
      <c r="BC100" s="273"/>
      <c r="BD100" s="273"/>
      <c r="BE100" s="273"/>
      <c r="BF100" s="273"/>
      <c r="BG100" s="273"/>
      <c r="BH100" s="273"/>
      <c r="BI100" s="273"/>
      <c r="BJ100" s="273"/>
      <c r="BK100" s="273"/>
      <c r="BL100" s="273"/>
      <c r="BM100" s="273"/>
      <c r="BN100" s="273"/>
      <c r="BO100" s="273"/>
    </row>
    <row r="101" spans="1:67" s="58" customFormat="1" ht="76.5" x14ac:dyDescent="0.2">
      <c r="A101" s="530" t="s">
        <v>366</v>
      </c>
      <c r="B101" s="530" t="s">
        <v>373</v>
      </c>
      <c r="C101" s="530" t="s">
        <v>389</v>
      </c>
      <c r="D101" s="530" t="s">
        <v>394</v>
      </c>
      <c r="E101" s="530" t="s">
        <v>395</v>
      </c>
      <c r="F101" s="536">
        <v>1</v>
      </c>
      <c r="G101" s="536"/>
      <c r="H101" s="536"/>
      <c r="I101" s="536"/>
      <c r="J101" s="536"/>
      <c r="K101" s="536"/>
      <c r="L101" s="536"/>
      <c r="M101" s="536"/>
      <c r="N101" s="536"/>
      <c r="O101" s="536"/>
      <c r="P101" s="536"/>
      <c r="Q101" s="536"/>
      <c r="R101" s="537"/>
      <c r="S101" s="530" t="s">
        <v>396</v>
      </c>
      <c r="T101" s="530"/>
      <c r="U101" s="530"/>
      <c r="V101" s="530"/>
      <c r="W101" s="539" t="s">
        <v>380</v>
      </c>
      <c r="X101" s="273"/>
      <c r="Y101" s="279"/>
      <c r="Z101" s="279"/>
      <c r="AA101" s="279"/>
      <c r="AB101" s="279"/>
      <c r="AC101" s="279"/>
      <c r="AD101" s="279"/>
      <c r="AE101" s="279"/>
      <c r="AF101" s="279"/>
      <c r="AG101" s="273"/>
      <c r="AH101" s="273"/>
      <c r="AI101" s="273"/>
      <c r="AJ101" s="273"/>
      <c r="AK101" s="273"/>
      <c r="AL101" s="273"/>
      <c r="AM101" s="273"/>
      <c r="AN101" s="273"/>
      <c r="AO101" s="273"/>
      <c r="AP101" s="273"/>
      <c r="AQ101" s="273"/>
      <c r="AR101" s="273"/>
      <c r="AS101" s="273"/>
      <c r="AT101" s="273"/>
      <c r="AU101" s="273"/>
      <c r="AV101" s="273"/>
      <c r="AW101" s="273"/>
      <c r="AX101" s="273"/>
      <c r="AY101" s="273"/>
      <c r="AZ101" s="273"/>
      <c r="BA101" s="273"/>
      <c r="BB101" s="273"/>
      <c r="BC101" s="273"/>
      <c r="BD101" s="273"/>
      <c r="BE101" s="273"/>
      <c r="BF101" s="273"/>
      <c r="BG101" s="273"/>
      <c r="BH101" s="273"/>
      <c r="BI101" s="273"/>
      <c r="BJ101" s="273"/>
      <c r="BK101" s="273"/>
      <c r="BL101" s="273"/>
      <c r="BM101" s="273"/>
      <c r="BN101" s="273"/>
      <c r="BO101" s="273"/>
    </row>
    <row r="102" spans="1:67" s="58" customFormat="1" ht="76.5" x14ac:dyDescent="0.2">
      <c r="A102" s="530" t="s">
        <v>366</v>
      </c>
      <c r="B102" s="530" t="s">
        <v>373</v>
      </c>
      <c r="C102" s="530" t="s">
        <v>389</v>
      </c>
      <c r="D102" s="530" t="s">
        <v>397</v>
      </c>
      <c r="E102" s="530" t="s">
        <v>398</v>
      </c>
      <c r="F102" s="536">
        <v>1</v>
      </c>
      <c r="G102" s="536"/>
      <c r="H102" s="536"/>
      <c r="I102" s="536"/>
      <c r="J102" s="536"/>
      <c r="K102" s="536"/>
      <c r="L102" s="536"/>
      <c r="M102" s="536"/>
      <c r="N102" s="536"/>
      <c r="O102" s="536"/>
      <c r="P102" s="536"/>
      <c r="Q102" s="536"/>
      <c r="R102" s="537"/>
      <c r="S102" s="530" t="s">
        <v>399</v>
      </c>
      <c r="T102" s="530"/>
      <c r="U102" s="530"/>
      <c r="V102" s="530"/>
      <c r="W102" s="539" t="s">
        <v>380</v>
      </c>
      <c r="X102" s="273"/>
      <c r="Y102" s="279"/>
      <c r="Z102" s="279"/>
      <c r="AA102" s="279"/>
      <c r="AB102" s="279"/>
      <c r="AC102" s="279"/>
      <c r="AD102" s="279"/>
      <c r="AE102" s="279"/>
      <c r="AF102" s="279"/>
      <c r="AG102" s="273"/>
      <c r="AH102" s="273"/>
      <c r="AI102" s="273"/>
      <c r="AJ102" s="273"/>
      <c r="AK102" s="273"/>
      <c r="AL102" s="273"/>
      <c r="AM102" s="273"/>
      <c r="AN102" s="273"/>
      <c r="AO102" s="273"/>
      <c r="AP102" s="273"/>
      <c r="AQ102" s="273"/>
      <c r="AR102" s="273"/>
      <c r="AS102" s="273"/>
      <c r="AT102" s="273"/>
      <c r="AU102" s="273"/>
      <c r="AV102" s="273"/>
      <c r="AW102" s="273"/>
      <c r="AX102" s="273"/>
      <c r="AY102" s="273"/>
      <c r="AZ102" s="273"/>
      <c r="BA102" s="273"/>
      <c r="BB102" s="273"/>
      <c r="BC102" s="273"/>
      <c r="BD102" s="273"/>
      <c r="BE102" s="273"/>
      <c r="BF102" s="273"/>
      <c r="BG102" s="273"/>
      <c r="BH102" s="273"/>
      <c r="BI102" s="273"/>
      <c r="BJ102" s="273"/>
      <c r="BK102" s="273"/>
      <c r="BL102" s="273"/>
      <c r="BM102" s="273"/>
      <c r="BN102" s="273"/>
      <c r="BO102" s="273"/>
    </row>
    <row r="103" spans="1:67" s="58" customFormat="1" ht="51" x14ac:dyDescent="0.2">
      <c r="A103" s="530" t="s">
        <v>366</v>
      </c>
      <c r="B103" s="530" t="s">
        <v>400</v>
      </c>
      <c r="C103" s="530" t="s">
        <v>401</v>
      </c>
      <c r="D103" s="530" t="s">
        <v>402</v>
      </c>
      <c r="E103" s="530" t="s">
        <v>403</v>
      </c>
      <c r="F103" s="536"/>
      <c r="G103" s="536"/>
      <c r="H103" s="536">
        <v>1</v>
      </c>
      <c r="I103" s="536"/>
      <c r="J103" s="536"/>
      <c r="K103" s="536">
        <v>1</v>
      </c>
      <c r="L103" s="536"/>
      <c r="M103" s="536"/>
      <c r="N103" s="536">
        <v>1</v>
      </c>
      <c r="O103" s="536"/>
      <c r="P103" s="536"/>
      <c r="Q103" s="536">
        <v>1</v>
      </c>
      <c r="R103" s="537"/>
      <c r="S103" s="530" t="s">
        <v>404</v>
      </c>
      <c r="T103" s="530"/>
      <c r="U103" s="530"/>
      <c r="V103" s="530"/>
      <c r="W103" s="539" t="s">
        <v>380</v>
      </c>
      <c r="X103" s="273"/>
      <c r="Y103" s="279"/>
      <c r="Z103" s="279"/>
      <c r="AA103" s="279"/>
      <c r="AB103" s="279"/>
      <c r="AC103" s="279"/>
      <c r="AD103" s="279"/>
      <c r="AE103" s="279"/>
      <c r="AF103" s="279"/>
      <c r="AG103" s="273"/>
      <c r="AH103" s="273"/>
      <c r="AI103" s="273"/>
      <c r="AJ103" s="273"/>
      <c r="AK103" s="273"/>
      <c r="AL103" s="273"/>
      <c r="AM103" s="273"/>
      <c r="AN103" s="273"/>
      <c r="AO103" s="273"/>
      <c r="AP103" s="273"/>
      <c r="AQ103" s="273"/>
      <c r="AR103" s="273"/>
      <c r="AS103" s="273"/>
      <c r="AT103" s="273"/>
      <c r="AU103" s="273"/>
      <c r="AV103" s="273"/>
      <c r="AW103" s="273"/>
      <c r="AX103" s="273"/>
      <c r="AY103" s="273"/>
      <c r="AZ103" s="273"/>
      <c r="BA103" s="273"/>
      <c r="BB103" s="273"/>
      <c r="BC103" s="273"/>
      <c r="BD103" s="273"/>
      <c r="BE103" s="273"/>
      <c r="BF103" s="273"/>
      <c r="BG103" s="273"/>
      <c r="BH103" s="273"/>
      <c r="BI103" s="273"/>
      <c r="BJ103" s="273"/>
      <c r="BK103" s="273"/>
      <c r="BL103" s="273"/>
      <c r="BM103" s="273"/>
      <c r="BN103" s="273"/>
      <c r="BO103" s="273"/>
    </row>
    <row r="104" spans="1:67" s="58" customFormat="1" ht="114.75" x14ac:dyDescent="0.2">
      <c r="A104" s="530" t="s">
        <v>366</v>
      </c>
      <c r="B104" s="530" t="s">
        <v>400</v>
      </c>
      <c r="C104" s="530" t="s">
        <v>401</v>
      </c>
      <c r="D104" s="530" t="s">
        <v>405</v>
      </c>
      <c r="E104" s="530" t="s">
        <v>406</v>
      </c>
      <c r="F104" s="536">
        <v>1</v>
      </c>
      <c r="G104" s="536">
        <v>1</v>
      </c>
      <c r="H104" s="536">
        <v>1</v>
      </c>
      <c r="I104" s="536">
        <v>1</v>
      </c>
      <c r="J104" s="536">
        <v>1</v>
      </c>
      <c r="K104" s="536">
        <v>1</v>
      </c>
      <c r="L104" s="536">
        <v>1</v>
      </c>
      <c r="M104" s="536">
        <v>1</v>
      </c>
      <c r="N104" s="536">
        <v>1</v>
      </c>
      <c r="O104" s="536">
        <v>1</v>
      </c>
      <c r="P104" s="536">
        <v>1</v>
      </c>
      <c r="Q104" s="536">
        <v>1</v>
      </c>
      <c r="R104" s="537"/>
      <c r="S104" s="530" t="s">
        <v>407</v>
      </c>
      <c r="T104" s="530"/>
      <c r="U104" s="530"/>
      <c r="V104" s="530"/>
      <c r="W104" s="539" t="s">
        <v>380</v>
      </c>
      <c r="X104" s="273"/>
      <c r="Y104" s="279"/>
      <c r="Z104" s="279"/>
      <c r="AA104" s="279"/>
      <c r="AB104" s="279"/>
      <c r="AC104" s="279"/>
      <c r="AD104" s="279"/>
      <c r="AE104" s="279"/>
      <c r="AF104" s="279"/>
      <c r="AG104" s="273"/>
      <c r="AH104" s="273"/>
      <c r="AI104" s="273"/>
      <c r="AJ104" s="273"/>
      <c r="AK104" s="273"/>
      <c r="AL104" s="273"/>
      <c r="AM104" s="273"/>
      <c r="AN104" s="273"/>
      <c r="AO104" s="273"/>
      <c r="AP104" s="273"/>
      <c r="AQ104" s="273"/>
      <c r="AR104" s="273"/>
      <c r="AS104" s="273"/>
      <c r="AT104" s="273"/>
      <c r="AU104" s="273"/>
      <c r="AV104" s="273"/>
      <c r="AW104" s="273"/>
      <c r="AX104" s="273"/>
      <c r="AY104" s="273"/>
      <c r="AZ104" s="273"/>
      <c r="BA104" s="273"/>
      <c r="BB104" s="273"/>
      <c r="BC104" s="273"/>
      <c r="BD104" s="273"/>
      <c r="BE104" s="273"/>
      <c r="BF104" s="273"/>
      <c r="BG104" s="273"/>
      <c r="BH104" s="273"/>
      <c r="BI104" s="273"/>
      <c r="BJ104" s="273"/>
      <c r="BK104" s="273"/>
      <c r="BL104" s="273"/>
      <c r="BM104" s="273"/>
      <c r="BN104" s="273"/>
      <c r="BO104" s="273"/>
    </row>
    <row r="105" spans="1:67" s="58" customFormat="1" ht="51" x14ac:dyDescent="0.2">
      <c r="A105" s="530" t="s">
        <v>366</v>
      </c>
      <c r="B105" s="530" t="s">
        <v>400</v>
      </c>
      <c r="C105" s="530" t="s">
        <v>401</v>
      </c>
      <c r="D105" s="530" t="s">
        <v>408</v>
      </c>
      <c r="E105" s="530" t="s">
        <v>409</v>
      </c>
      <c r="F105" s="536"/>
      <c r="G105" s="536"/>
      <c r="H105" s="536">
        <v>1</v>
      </c>
      <c r="I105" s="536"/>
      <c r="J105" s="536"/>
      <c r="K105" s="536">
        <v>1</v>
      </c>
      <c r="L105" s="536"/>
      <c r="M105" s="536"/>
      <c r="N105" s="536">
        <v>1</v>
      </c>
      <c r="O105" s="536"/>
      <c r="P105" s="536"/>
      <c r="Q105" s="536">
        <v>1</v>
      </c>
      <c r="R105" s="537"/>
      <c r="S105" s="530" t="s">
        <v>120</v>
      </c>
      <c r="T105" s="530"/>
      <c r="U105" s="530"/>
      <c r="V105" s="530"/>
      <c r="W105" s="539" t="s">
        <v>380</v>
      </c>
      <c r="X105" s="273"/>
      <c r="Y105" s="279"/>
      <c r="Z105" s="279"/>
      <c r="AA105" s="279"/>
      <c r="AB105" s="279"/>
      <c r="AC105" s="279"/>
      <c r="AD105" s="279"/>
      <c r="AE105" s="279"/>
      <c r="AF105" s="279"/>
      <c r="AG105" s="273"/>
      <c r="AH105" s="273"/>
      <c r="AI105" s="273"/>
      <c r="AJ105" s="273"/>
      <c r="AK105" s="273"/>
      <c r="AL105" s="273"/>
      <c r="AM105" s="273"/>
      <c r="AN105" s="273"/>
      <c r="AO105" s="273"/>
      <c r="AP105" s="273"/>
      <c r="AQ105" s="273"/>
      <c r="AR105" s="273"/>
      <c r="AS105" s="273"/>
      <c r="AT105" s="273"/>
      <c r="AU105" s="273"/>
      <c r="AV105" s="273"/>
      <c r="AW105" s="273"/>
      <c r="AX105" s="273"/>
      <c r="AY105" s="273"/>
      <c r="AZ105" s="273"/>
      <c r="BA105" s="273"/>
      <c r="BB105" s="273"/>
      <c r="BC105" s="273"/>
      <c r="BD105" s="273"/>
      <c r="BE105" s="273"/>
      <c r="BF105" s="273"/>
      <c r="BG105" s="273"/>
      <c r="BH105" s="273"/>
      <c r="BI105" s="273"/>
      <c r="BJ105" s="273"/>
      <c r="BK105" s="273"/>
      <c r="BL105" s="273"/>
      <c r="BM105" s="273"/>
      <c r="BN105" s="273"/>
      <c r="BO105" s="273"/>
    </row>
    <row r="106" spans="1:67" s="58" customFormat="1" ht="60" customHeight="1" x14ac:dyDescent="0.2">
      <c r="A106" s="530" t="s">
        <v>366</v>
      </c>
      <c r="B106" s="530" t="s">
        <v>400</v>
      </c>
      <c r="C106" s="530" t="s">
        <v>401</v>
      </c>
      <c r="D106" s="530" t="s">
        <v>410</v>
      </c>
      <c r="E106" s="530" t="s">
        <v>411</v>
      </c>
      <c r="F106" s="536">
        <v>1</v>
      </c>
      <c r="G106" s="536">
        <v>1</v>
      </c>
      <c r="H106" s="536">
        <v>1</v>
      </c>
      <c r="I106" s="536">
        <v>1</v>
      </c>
      <c r="J106" s="536">
        <v>1</v>
      </c>
      <c r="K106" s="536">
        <v>1</v>
      </c>
      <c r="L106" s="536">
        <v>1</v>
      </c>
      <c r="M106" s="536">
        <v>1</v>
      </c>
      <c r="N106" s="536">
        <v>1</v>
      </c>
      <c r="O106" s="536">
        <v>1</v>
      </c>
      <c r="P106" s="536">
        <v>1</v>
      </c>
      <c r="Q106" s="536">
        <v>1</v>
      </c>
      <c r="R106" s="537"/>
      <c r="S106" s="530" t="s">
        <v>412</v>
      </c>
      <c r="T106" s="530"/>
      <c r="U106" s="530"/>
      <c r="V106" s="530"/>
      <c r="W106" s="539" t="s">
        <v>380</v>
      </c>
      <c r="X106" s="273"/>
      <c r="Y106" s="279"/>
      <c r="Z106" s="279"/>
      <c r="AA106" s="279"/>
      <c r="AB106" s="279"/>
      <c r="AC106" s="279"/>
      <c r="AD106" s="279"/>
      <c r="AE106" s="279"/>
      <c r="AF106" s="279"/>
      <c r="AG106" s="273"/>
      <c r="AH106" s="273"/>
      <c r="AI106" s="273"/>
      <c r="AJ106" s="273"/>
      <c r="AK106" s="273"/>
      <c r="AL106" s="273"/>
      <c r="AM106" s="273"/>
      <c r="AN106" s="273"/>
      <c r="AO106" s="273"/>
      <c r="AP106" s="273"/>
      <c r="AQ106" s="273"/>
      <c r="AR106" s="273"/>
      <c r="AS106" s="273"/>
      <c r="AT106" s="273"/>
      <c r="AU106" s="273"/>
      <c r="AV106" s="273"/>
      <c r="AW106" s="273"/>
      <c r="AX106" s="273"/>
      <c r="AY106" s="273"/>
      <c r="AZ106" s="273"/>
      <c r="BA106" s="273"/>
      <c r="BB106" s="273"/>
      <c r="BC106" s="273"/>
      <c r="BD106" s="273"/>
      <c r="BE106" s="273"/>
      <c r="BF106" s="273"/>
      <c r="BG106" s="273"/>
      <c r="BH106" s="273"/>
      <c r="BI106" s="273"/>
      <c r="BJ106" s="273"/>
      <c r="BK106" s="273"/>
      <c r="BL106" s="273"/>
      <c r="BM106" s="273"/>
      <c r="BN106" s="273"/>
      <c r="BO106" s="273"/>
    </row>
    <row r="107" spans="1:67" s="58" customFormat="1" ht="63.75" x14ac:dyDescent="0.2">
      <c r="A107" s="530" t="s">
        <v>366</v>
      </c>
      <c r="B107" s="530" t="s">
        <v>413</v>
      </c>
      <c r="C107" s="530" t="s">
        <v>414</v>
      </c>
      <c r="D107" s="530" t="s">
        <v>415</v>
      </c>
      <c r="E107" s="530" t="s">
        <v>416</v>
      </c>
      <c r="F107" s="536"/>
      <c r="G107" s="536">
        <v>1</v>
      </c>
      <c r="H107" s="536"/>
      <c r="I107" s="536"/>
      <c r="J107" s="536">
        <v>1</v>
      </c>
      <c r="K107" s="536"/>
      <c r="L107" s="536"/>
      <c r="M107" s="536">
        <v>1</v>
      </c>
      <c r="N107" s="536"/>
      <c r="O107" s="536"/>
      <c r="P107" s="536">
        <v>1</v>
      </c>
      <c r="Q107" s="536"/>
      <c r="R107" s="537"/>
      <c r="S107" s="530" t="s">
        <v>417</v>
      </c>
      <c r="T107" s="530"/>
      <c r="U107" s="530"/>
      <c r="V107" s="530"/>
      <c r="W107" s="539" t="s">
        <v>380</v>
      </c>
      <c r="X107" s="273"/>
      <c r="Y107" s="279"/>
      <c r="Z107" s="279"/>
      <c r="AA107" s="279"/>
      <c r="AB107" s="279"/>
      <c r="AC107" s="279"/>
      <c r="AD107" s="279"/>
      <c r="AE107" s="279"/>
      <c r="AF107" s="279"/>
      <c r="AG107" s="273"/>
      <c r="AH107" s="273"/>
      <c r="AI107" s="273"/>
      <c r="AJ107" s="273"/>
      <c r="AK107" s="273"/>
      <c r="AL107" s="273"/>
      <c r="AM107" s="273"/>
      <c r="AN107" s="273"/>
      <c r="AO107" s="273"/>
      <c r="AP107" s="273"/>
      <c r="AQ107" s="273"/>
      <c r="AR107" s="273"/>
      <c r="AS107" s="273"/>
      <c r="AT107" s="273"/>
      <c r="AU107" s="273"/>
      <c r="AV107" s="273"/>
      <c r="AW107" s="273"/>
      <c r="AX107" s="273"/>
      <c r="AY107" s="273"/>
      <c r="AZ107" s="273"/>
      <c r="BA107" s="273"/>
      <c r="BB107" s="273"/>
      <c r="BC107" s="273"/>
      <c r="BD107" s="273"/>
      <c r="BE107" s="273"/>
      <c r="BF107" s="273"/>
      <c r="BG107" s="273"/>
      <c r="BH107" s="273"/>
      <c r="BI107" s="273"/>
      <c r="BJ107" s="273"/>
      <c r="BK107" s="273"/>
      <c r="BL107" s="273"/>
      <c r="BM107" s="273"/>
      <c r="BN107" s="273"/>
      <c r="BO107" s="273"/>
    </row>
    <row r="108" spans="1:67" s="58" customFormat="1" ht="89.25" x14ac:dyDescent="0.2">
      <c r="A108" s="530" t="s">
        <v>366</v>
      </c>
      <c r="B108" s="530" t="s">
        <v>413</v>
      </c>
      <c r="C108" s="530" t="s">
        <v>414</v>
      </c>
      <c r="D108" s="530" t="s">
        <v>418</v>
      </c>
      <c r="E108" s="530" t="s">
        <v>419</v>
      </c>
      <c r="F108" s="536"/>
      <c r="G108" s="536">
        <v>1</v>
      </c>
      <c r="H108" s="536"/>
      <c r="I108" s="536"/>
      <c r="J108" s="536">
        <v>1</v>
      </c>
      <c r="K108" s="536"/>
      <c r="L108" s="536"/>
      <c r="M108" s="536">
        <v>1</v>
      </c>
      <c r="N108" s="536"/>
      <c r="O108" s="536"/>
      <c r="P108" s="536">
        <v>1</v>
      </c>
      <c r="Q108" s="536"/>
      <c r="R108" s="537"/>
      <c r="S108" s="530" t="s">
        <v>420</v>
      </c>
      <c r="T108" s="530"/>
      <c r="U108" s="530"/>
      <c r="V108" s="530"/>
      <c r="W108" s="539" t="s">
        <v>380</v>
      </c>
      <c r="X108" s="273"/>
      <c r="Y108" s="279"/>
      <c r="Z108" s="279"/>
      <c r="AA108" s="279"/>
      <c r="AB108" s="279"/>
      <c r="AC108" s="279"/>
      <c r="AD108" s="279"/>
      <c r="AE108" s="279"/>
      <c r="AF108" s="279"/>
      <c r="AG108" s="273"/>
      <c r="AH108" s="273"/>
      <c r="AI108" s="273"/>
      <c r="AJ108" s="273"/>
      <c r="AK108" s="273"/>
      <c r="AL108" s="273"/>
      <c r="AM108" s="273"/>
      <c r="AN108" s="273"/>
      <c r="AO108" s="273"/>
      <c r="AP108" s="273"/>
      <c r="AQ108" s="273"/>
      <c r="AR108" s="273"/>
      <c r="AS108" s="273"/>
      <c r="AT108" s="273"/>
      <c r="AU108" s="273"/>
      <c r="AV108" s="273"/>
      <c r="AW108" s="273"/>
      <c r="AX108" s="273"/>
      <c r="AY108" s="273"/>
      <c r="AZ108" s="273"/>
      <c r="BA108" s="273"/>
      <c r="BB108" s="273"/>
      <c r="BC108" s="273"/>
      <c r="BD108" s="273"/>
      <c r="BE108" s="273"/>
      <c r="BF108" s="273"/>
      <c r="BG108" s="273"/>
      <c r="BH108" s="273"/>
      <c r="BI108" s="273"/>
      <c r="BJ108" s="273"/>
      <c r="BK108" s="273"/>
      <c r="BL108" s="273"/>
      <c r="BM108" s="273"/>
      <c r="BN108" s="273"/>
      <c r="BO108" s="273"/>
    </row>
    <row r="109" spans="1:67" s="58" customFormat="1" ht="63.75" x14ac:dyDescent="0.2">
      <c r="A109" s="251" t="s">
        <v>421</v>
      </c>
      <c r="B109" s="251" t="s">
        <v>422</v>
      </c>
      <c r="C109" s="250" t="s">
        <v>423</v>
      </c>
      <c r="D109" s="250" t="s">
        <v>424</v>
      </c>
      <c r="E109" s="251" t="s">
        <v>425</v>
      </c>
      <c r="F109" s="406">
        <v>1</v>
      </c>
      <c r="G109" s="406">
        <v>1</v>
      </c>
      <c r="H109" s="406">
        <v>1</v>
      </c>
      <c r="I109" s="406">
        <v>1</v>
      </c>
      <c r="J109" s="406">
        <v>1</v>
      </c>
      <c r="K109" s="406">
        <v>1</v>
      </c>
      <c r="L109" s="406">
        <v>1</v>
      </c>
      <c r="M109" s="406">
        <v>1</v>
      </c>
      <c r="N109" s="406">
        <v>1</v>
      </c>
      <c r="O109" s="406">
        <v>1</v>
      </c>
      <c r="P109" s="406">
        <v>1</v>
      </c>
      <c r="Q109" s="406">
        <v>1</v>
      </c>
      <c r="R109" s="405">
        <f t="shared" ref="R109:R155" si="3">SUM(F109:Q109)</f>
        <v>12</v>
      </c>
      <c r="S109" s="251" t="s">
        <v>120</v>
      </c>
      <c r="T109" s="251" t="s">
        <v>50</v>
      </c>
      <c r="U109" s="251" t="s">
        <v>426</v>
      </c>
      <c r="V109" s="250" t="s">
        <v>427</v>
      </c>
      <c r="W109" s="393" t="s">
        <v>428</v>
      </c>
      <c r="X109" s="273"/>
      <c r="Y109" s="279"/>
      <c r="Z109" s="279"/>
      <c r="AA109" s="279"/>
      <c r="AB109" s="279"/>
      <c r="AC109" s="279"/>
      <c r="AD109" s="279"/>
      <c r="AE109" s="279"/>
      <c r="AF109" s="279"/>
      <c r="AG109" s="273"/>
      <c r="AH109" s="273"/>
      <c r="AI109" s="273"/>
      <c r="AJ109" s="273"/>
      <c r="AK109" s="273"/>
      <c r="AL109" s="273"/>
      <c r="AM109" s="273"/>
      <c r="AN109" s="273"/>
      <c r="AO109" s="273"/>
      <c r="AP109" s="273"/>
      <c r="AQ109" s="273"/>
      <c r="AR109" s="273"/>
      <c r="AS109" s="273"/>
      <c r="AT109" s="273"/>
      <c r="AU109" s="273"/>
      <c r="AV109" s="273"/>
      <c r="AW109" s="273"/>
      <c r="AX109" s="273"/>
      <c r="AY109" s="273"/>
      <c r="AZ109" s="273"/>
      <c r="BA109" s="273"/>
      <c r="BB109" s="273"/>
      <c r="BC109" s="273"/>
      <c r="BD109" s="273"/>
      <c r="BE109" s="273"/>
      <c r="BF109" s="273"/>
      <c r="BG109" s="273"/>
      <c r="BH109" s="273"/>
      <c r="BI109" s="273"/>
      <c r="BJ109" s="273"/>
      <c r="BK109" s="273"/>
      <c r="BL109" s="273"/>
      <c r="BM109" s="273"/>
      <c r="BN109" s="273"/>
      <c r="BO109" s="273"/>
    </row>
    <row r="110" spans="1:67" s="58" customFormat="1" ht="63.75" x14ac:dyDescent="0.2">
      <c r="A110" s="251" t="s">
        <v>421</v>
      </c>
      <c r="B110" s="251" t="s">
        <v>422</v>
      </c>
      <c r="C110" s="250" t="s">
        <v>423</v>
      </c>
      <c r="D110" s="250" t="s">
        <v>429</v>
      </c>
      <c r="E110" s="251" t="s">
        <v>430</v>
      </c>
      <c r="F110" s="404">
        <v>1</v>
      </c>
      <c r="G110" s="404"/>
      <c r="H110" s="404"/>
      <c r="I110" s="404"/>
      <c r="J110" s="404">
        <v>1</v>
      </c>
      <c r="K110" s="404"/>
      <c r="L110" s="404"/>
      <c r="M110" s="404"/>
      <c r="N110" s="404"/>
      <c r="O110" s="404">
        <v>1</v>
      </c>
      <c r="P110" s="404"/>
      <c r="Q110" s="404"/>
      <c r="R110" s="405">
        <f t="shared" si="3"/>
        <v>3</v>
      </c>
      <c r="S110" s="251" t="s">
        <v>108</v>
      </c>
      <c r="T110" s="251"/>
      <c r="U110" s="251"/>
      <c r="V110" s="251"/>
      <c r="W110" s="393" t="s">
        <v>428</v>
      </c>
      <c r="X110" s="273"/>
      <c r="Y110" s="279"/>
      <c r="Z110" s="279"/>
      <c r="AA110" s="279"/>
      <c r="AB110" s="279"/>
      <c r="AC110" s="279"/>
      <c r="AD110" s="279"/>
      <c r="AE110" s="279"/>
      <c r="AF110" s="279"/>
      <c r="AG110" s="273"/>
      <c r="AH110" s="273"/>
      <c r="AI110" s="273"/>
      <c r="AJ110" s="273"/>
      <c r="AK110" s="273"/>
      <c r="AL110" s="273"/>
      <c r="AM110" s="273"/>
      <c r="AN110" s="273"/>
      <c r="AO110" s="273"/>
      <c r="AP110" s="273"/>
      <c r="AQ110" s="273"/>
      <c r="AR110" s="273"/>
      <c r="AS110" s="273"/>
      <c r="AT110" s="273"/>
      <c r="AU110" s="273"/>
      <c r="AV110" s="273"/>
      <c r="AW110" s="273"/>
      <c r="AX110" s="273"/>
      <c r="AY110" s="273"/>
      <c r="AZ110" s="273"/>
      <c r="BA110" s="273"/>
      <c r="BB110" s="273"/>
      <c r="BC110" s="273"/>
      <c r="BD110" s="273"/>
      <c r="BE110" s="273"/>
      <c r="BF110" s="273"/>
      <c r="BG110" s="273"/>
      <c r="BH110" s="273"/>
      <c r="BI110" s="273"/>
      <c r="BJ110" s="273"/>
      <c r="BK110" s="273"/>
      <c r="BL110" s="273"/>
      <c r="BM110" s="273"/>
      <c r="BN110" s="273"/>
      <c r="BO110" s="273"/>
    </row>
    <row r="111" spans="1:67" s="58" customFormat="1" ht="63.75" x14ac:dyDescent="0.2">
      <c r="A111" s="251" t="s">
        <v>421</v>
      </c>
      <c r="B111" s="251" t="s">
        <v>422</v>
      </c>
      <c r="C111" s="250" t="s">
        <v>423</v>
      </c>
      <c r="D111" s="250" t="s">
        <v>431</v>
      </c>
      <c r="E111" s="251" t="s">
        <v>432</v>
      </c>
      <c r="F111" s="406"/>
      <c r="G111" s="406"/>
      <c r="H111" s="406">
        <v>1</v>
      </c>
      <c r="I111" s="406"/>
      <c r="J111" s="406"/>
      <c r="K111" s="406"/>
      <c r="L111" s="406">
        <v>1</v>
      </c>
      <c r="M111" s="406"/>
      <c r="N111" s="406"/>
      <c r="O111" s="406"/>
      <c r="P111" s="406"/>
      <c r="Q111" s="406">
        <v>1</v>
      </c>
      <c r="R111" s="405">
        <f t="shared" si="3"/>
        <v>3</v>
      </c>
      <c r="S111" s="251" t="s">
        <v>100</v>
      </c>
      <c r="T111" s="251"/>
      <c r="U111" s="251"/>
      <c r="V111" s="250"/>
      <c r="W111" s="393" t="s">
        <v>428</v>
      </c>
      <c r="X111" s="273"/>
      <c r="Y111" s="279"/>
      <c r="Z111" s="279"/>
      <c r="AA111" s="279"/>
      <c r="AB111" s="279"/>
      <c r="AC111" s="279"/>
      <c r="AD111" s="279"/>
      <c r="AE111" s="279"/>
      <c r="AF111" s="279"/>
      <c r="AG111" s="273"/>
      <c r="AH111" s="273"/>
      <c r="AI111" s="273"/>
      <c r="AJ111" s="273"/>
      <c r="AK111" s="273"/>
      <c r="AL111" s="273"/>
      <c r="AM111" s="273"/>
      <c r="AN111" s="273"/>
      <c r="AO111" s="273"/>
      <c r="AP111" s="273"/>
      <c r="AQ111" s="273"/>
      <c r="AR111" s="273"/>
      <c r="AS111" s="273"/>
      <c r="AT111" s="273"/>
      <c r="AU111" s="273"/>
      <c r="AV111" s="273"/>
      <c r="AW111" s="273"/>
      <c r="AX111" s="273"/>
      <c r="AY111" s="273"/>
      <c r="AZ111" s="273"/>
      <c r="BA111" s="273"/>
      <c r="BB111" s="273"/>
      <c r="BC111" s="273"/>
      <c r="BD111" s="273"/>
      <c r="BE111" s="273"/>
      <c r="BF111" s="273"/>
      <c r="BG111" s="273"/>
      <c r="BH111" s="273"/>
      <c r="BI111" s="273"/>
      <c r="BJ111" s="273"/>
      <c r="BK111" s="273"/>
      <c r="BL111" s="273"/>
      <c r="BM111" s="273"/>
      <c r="BN111" s="273"/>
      <c r="BO111" s="273"/>
    </row>
    <row r="112" spans="1:67" s="58" customFormat="1" ht="93.75" customHeight="1" x14ac:dyDescent="0.2">
      <c r="A112" s="251" t="s">
        <v>421</v>
      </c>
      <c r="B112" s="251" t="s">
        <v>422</v>
      </c>
      <c r="C112" s="250" t="s">
        <v>423</v>
      </c>
      <c r="D112" s="250" t="s">
        <v>433</v>
      </c>
      <c r="E112" s="251" t="s">
        <v>434</v>
      </c>
      <c r="F112" s="404"/>
      <c r="G112" s="404"/>
      <c r="H112" s="404"/>
      <c r="I112" s="404"/>
      <c r="J112" s="404"/>
      <c r="K112" s="404">
        <v>1</v>
      </c>
      <c r="L112" s="404"/>
      <c r="M112" s="404"/>
      <c r="N112" s="404"/>
      <c r="O112" s="404"/>
      <c r="P112" s="404"/>
      <c r="Q112" s="404">
        <v>1</v>
      </c>
      <c r="R112" s="405">
        <f t="shared" si="3"/>
        <v>2</v>
      </c>
      <c r="S112" s="251" t="s">
        <v>100</v>
      </c>
      <c r="T112" s="251"/>
      <c r="U112" s="251"/>
      <c r="V112" s="251"/>
      <c r="W112" s="393" t="s">
        <v>428</v>
      </c>
      <c r="X112" s="273"/>
      <c r="Y112" s="279"/>
      <c r="Z112" s="279"/>
      <c r="AA112" s="279"/>
      <c r="AB112" s="279"/>
      <c r="AC112" s="279"/>
      <c r="AD112" s="279"/>
      <c r="AE112" s="279"/>
      <c r="AF112" s="279"/>
      <c r="AG112" s="273"/>
      <c r="AH112" s="273"/>
      <c r="AI112" s="273"/>
      <c r="AJ112" s="273"/>
      <c r="AK112" s="273"/>
      <c r="AL112" s="273"/>
      <c r="AM112" s="273"/>
      <c r="AN112" s="273"/>
      <c r="AO112" s="273"/>
      <c r="AP112" s="273"/>
      <c r="AQ112" s="273"/>
      <c r="AR112" s="273"/>
      <c r="AS112" s="273"/>
      <c r="AT112" s="273"/>
      <c r="AU112" s="273"/>
      <c r="AV112" s="273"/>
      <c r="AW112" s="273"/>
      <c r="AX112" s="273"/>
      <c r="AY112" s="273"/>
      <c r="AZ112" s="273"/>
      <c r="BA112" s="273"/>
      <c r="BB112" s="273"/>
      <c r="BC112" s="273"/>
      <c r="BD112" s="273"/>
      <c r="BE112" s="273"/>
      <c r="BF112" s="273"/>
      <c r="BG112" s="273"/>
      <c r="BH112" s="273"/>
      <c r="BI112" s="273"/>
      <c r="BJ112" s="273"/>
      <c r="BK112" s="273"/>
      <c r="BL112" s="273"/>
      <c r="BM112" s="273"/>
      <c r="BN112" s="273"/>
      <c r="BO112" s="273"/>
    </row>
    <row r="113" spans="1:67" s="58" customFormat="1" ht="63.75" x14ac:dyDescent="0.2">
      <c r="A113" s="251" t="s">
        <v>421</v>
      </c>
      <c r="B113" s="251" t="s">
        <v>422</v>
      </c>
      <c r="C113" s="250" t="s">
        <v>423</v>
      </c>
      <c r="D113" s="250" t="s">
        <v>435</v>
      </c>
      <c r="E113" s="251" t="s">
        <v>436</v>
      </c>
      <c r="F113" s="406"/>
      <c r="G113" s="406"/>
      <c r="H113" s="406"/>
      <c r="I113" s="406">
        <v>1</v>
      </c>
      <c r="J113" s="406"/>
      <c r="K113" s="406"/>
      <c r="L113" s="406"/>
      <c r="M113" s="406"/>
      <c r="N113" s="406"/>
      <c r="O113" s="406"/>
      <c r="P113" s="406">
        <v>1</v>
      </c>
      <c r="Q113" s="406"/>
      <c r="R113" s="405">
        <f t="shared" si="3"/>
        <v>2</v>
      </c>
      <c r="S113" s="251" t="s">
        <v>100</v>
      </c>
      <c r="T113" s="251"/>
      <c r="U113" s="251"/>
      <c r="V113" s="250"/>
      <c r="W113" s="393" t="s">
        <v>428</v>
      </c>
      <c r="X113" s="273"/>
      <c r="Y113" s="279"/>
      <c r="Z113" s="279"/>
      <c r="AA113" s="279"/>
      <c r="AB113" s="279"/>
      <c r="AC113" s="279"/>
      <c r="AD113" s="279"/>
      <c r="AE113" s="279"/>
      <c r="AF113" s="279"/>
      <c r="AG113" s="273"/>
      <c r="AH113" s="273"/>
      <c r="AI113" s="273"/>
      <c r="AJ113" s="273"/>
      <c r="AK113" s="273"/>
      <c r="AL113" s="273"/>
      <c r="AM113" s="273"/>
      <c r="AN113" s="273"/>
      <c r="AO113" s="273"/>
      <c r="AP113" s="273"/>
      <c r="AQ113" s="273"/>
      <c r="AR113" s="273"/>
      <c r="AS113" s="273"/>
      <c r="AT113" s="273"/>
      <c r="AU113" s="273"/>
      <c r="AV113" s="273"/>
      <c r="AW113" s="273"/>
      <c r="AX113" s="273"/>
      <c r="AY113" s="273"/>
      <c r="AZ113" s="273"/>
      <c r="BA113" s="273"/>
      <c r="BB113" s="273"/>
      <c r="BC113" s="273"/>
      <c r="BD113" s="273"/>
      <c r="BE113" s="273"/>
      <c r="BF113" s="273"/>
      <c r="BG113" s="273"/>
      <c r="BH113" s="273"/>
      <c r="BI113" s="273"/>
      <c r="BJ113" s="273"/>
      <c r="BK113" s="273"/>
      <c r="BL113" s="273"/>
      <c r="BM113" s="273"/>
      <c r="BN113" s="273"/>
      <c r="BO113" s="273"/>
    </row>
    <row r="114" spans="1:67" s="58" customFormat="1" ht="63.75" x14ac:dyDescent="0.2">
      <c r="A114" s="251" t="s">
        <v>421</v>
      </c>
      <c r="B114" s="251" t="s">
        <v>422</v>
      </c>
      <c r="C114" s="250" t="s">
        <v>423</v>
      </c>
      <c r="D114" s="250" t="s">
        <v>437</v>
      </c>
      <c r="E114" s="251" t="s">
        <v>438</v>
      </c>
      <c r="F114" s="404"/>
      <c r="G114" s="404"/>
      <c r="H114" s="404"/>
      <c r="I114" s="404"/>
      <c r="J114" s="404">
        <v>1</v>
      </c>
      <c r="K114" s="404"/>
      <c r="L114" s="404"/>
      <c r="M114" s="404"/>
      <c r="N114" s="404"/>
      <c r="O114" s="404"/>
      <c r="P114" s="404"/>
      <c r="Q114" s="404"/>
      <c r="R114" s="405">
        <f t="shared" si="3"/>
        <v>1</v>
      </c>
      <c r="S114" s="251" t="s">
        <v>100</v>
      </c>
      <c r="T114" s="251"/>
      <c r="U114" s="251"/>
      <c r="V114" s="251"/>
      <c r="W114" s="393" t="s">
        <v>428</v>
      </c>
      <c r="X114" s="273"/>
      <c r="Y114" s="279"/>
      <c r="Z114" s="279"/>
      <c r="AA114" s="279"/>
      <c r="AB114" s="279"/>
      <c r="AC114" s="279"/>
      <c r="AD114" s="279"/>
      <c r="AE114" s="279"/>
      <c r="AF114" s="279"/>
      <c r="AG114" s="273"/>
      <c r="AH114" s="273"/>
      <c r="AI114" s="273"/>
      <c r="AJ114" s="273"/>
      <c r="AK114" s="273"/>
      <c r="AL114" s="273"/>
      <c r="AM114" s="273"/>
      <c r="AN114" s="273"/>
      <c r="AO114" s="273"/>
      <c r="AP114" s="273"/>
      <c r="AQ114" s="273"/>
      <c r="AR114" s="273"/>
      <c r="AS114" s="273"/>
      <c r="AT114" s="273"/>
      <c r="AU114" s="273"/>
      <c r="AV114" s="273"/>
      <c r="AW114" s="273"/>
      <c r="AX114" s="273"/>
      <c r="AY114" s="273"/>
      <c r="AZ114" s="273"/>
      <c r="BA114" s="273"/>
      <c r="BB114" s="273"/>
      <c r="BC114" s="273"/>
      <c r="BD114" s="273"/>
      <c r="BE114" s="273"/>
      <c r="BF114" s="273"/>
      <c r="BG114" s="273"/>
      <c r="BH114" s="273"/>
      <c r="BI114" s="273"/>
      <c r="BJ114" s="273"/>
      <c r="BK114" s="273"/>
      <c r="BL114" s="273"/>
      <c r="BM114" s="273"/>
      <c r="BN114" s="273"/>
      <c r="BO114" s="273"/>
    </row>
    <row r="115" spans="1:67" s="58" customFormat="1" ht="63.75" x14ac:dyDescent="0.2">
      <c r="A115" s="251" t="s">
        <v>421</v>
      </c>
      <c r="B115" s="251" t="s">
        <v>422</v>
      </c>
      <c r="C115" s="250" t="s">
        <v>423</v>
      </c>
      <c r="D115" s="250" t="s">
        <v>439</v>
      </c>
      <c r="E115" s="251" t="s">
        <v>440</v>
      </c>
      <c r="F115" s="406"/>
      <c r="G115" s="406"/>
      <c r="H115" s="406"/>
      <c r="I115" s="406"/>
      <c r="J115" s="406"/>
      <c r="K115" s="406"/>
      <c r="L115" s="406">
        <v>1</v>
      </c>
      <c r="M115" s="406"/>
      <c r="N115" s="406"/>
      <c r="O115" s="406"/>
      <c r="P115" s="406"/>
      <c r="Q115" s="406"/>
      <c r="R115" s="405">
        <f t="shared" si="3"/>
        <v>1</v>
      </c>
      <c r="S115" s="251" t="s">
        <v>50</v>
      </c>
      <c r="T115" s="251"/>
      <c r="U115" s="251" t="s">
        <v>441</v>
      </c>
      <c r="V115" s="250"/>
      <c r="W115" s="393" t="s">
        <v>428</v>
      </c>
      <c r="X115" s="273"/>
      <c r="Y115" s="279"/>
      <c r="Z115" s="279"/>
      <c r="AA115" s="279"/>
      <c r="AB115" s="279"/>
      <c r="AC115" s="279"/>
      <c r="AD115" s="279"/>
      <c r="AE115" s="279"/>
      <c r="AF115" s="279"/>
      <c r="AG115" s="273"/>
      <c r="AH115" s="273"/>
      <c r="AI115" s="273"/>
      <c r="AJ115" s="273"/>
      <c r="AK115" s="273"/>
      <c r="AL115" s="273"/>
      <c r="AM115" s="273"/>
      <c r="AN115" s="273"/>
      <c r="AO115" s="273"/>
      <c r="AP115" s="273"/>
      <c r="AQ115" s="273"/>
      <c r="AR115" s="273"/>
      <c r="AS115" s="273"/>
      <c r="AT115" s="273"/>
      <c r="AU115" s="273"/>
      <c r="AV115" s="273"/>
      <c r="AW115" s="273"/>
      <c r="AX115" s="273"/>
      <c r="AY115" s="273"/>
      <c r="AZ115" s="273"/>
      <c r="BA115" s="273"/>
      <c r="BB115" s="273"/>
      <c r="BC115" s="273"/>
      <c r="BD115" s="273"/>
      <c r="BE115" s="273"/>
      <c r="BF115" s="273"/>
      <c r="BG115" s="273"/>
      <c r="BH115" s="273"/>
      <c r="BI115" s="273"/>
      <c r="BJ115" s="273"/>
      <c r="BK115" s="273"/>
      <c r="BL115" s="273"/>
      <c r="BM115" s="273"/>
      <c r="BN115" s="273"/>
      <c r="BO115" s="273"/>
    </row>
    <row r="116" spans="1:67" s="58" customFormat="1" ht="63.75" x14ac:dyDescent="0.2">
      <c r="A116" s="251" t="s">
        <v>421</v>
      </c>
      <c r="B116" s="251" t="s">
        <v>422</v>
      </c>
      <c r="C116" s="250" t="s">
        <v>423</v>
      </c>
      <c r="D116" s="250" t="s">
        <v>442</v>
      </c>
      <c r="E116" s="251" t="s">
        <v>443</v>
      </c>
      <c r="F116" s="404">
        <v>1</v>
      </c>
      <c r="G116" s="404"/>
      <c r="H116" s="404"/>
      <c r="I116" s="404"/>
      <c r="J116" s="404"/>
      <c r="K116" s="404"/>
      <c r="L116" s="404"/>
      <c r="M116" s="404"/>
      <c r="N116" s="404"/>
      <c r="O116" s="404"/>
      <c r="P116" s="404"/>
      <c r="Q116" s="404"/>
      <c r="R116" s="405">
        <f t="shared" si="3"/>
        <v>1</v>
      </c>
      <c r="S116" s="251" t="s">
        <v>444</v>
      </c>
      <c r="T116" s="251"/>
      <c r="U116" s="251"/>
      <c r="V116" s="251"/>
      <c r="W116" s="393" t="s">
        <v>428</v>
      </c>
      <c r="X116" s="273"/>
      <c r="Y116" s="279"/>
      <c r="Z116" s="279"/>
      <c r="AA116" s="279"/>
      <c r="AB116" s="279"/>
      <c r="AC116" s="279"/>
      <c r="AD116" s="279"/>
      <c r="AE116" s="279"/>
      <c r="AF116" s="279"/>
      <c r="AG116" s="273"/>
      <c r="AH116" s="273"/>
      <c r="AI116" s="273"/>
      <c r="AJ116" s="273"/>
      <c r="AK116" s="273"/>
      <c r="AL116" s="273"/>
      <c r="AM116" s="273"/>
      <c r="AN116" s="273"/>
      <c r="AO116" s="273"/>
      <c r="AP116" s="273"/>
      <c r="AQ116" s="273"/>
      <c r="AR116" s="273"/>
      <c r="AS116" s="273"/>
      <c r="AT116" s="273"/>
      <c r="AU116" s="273"/>
      <c r="AV116" s="273"/>
      <c r="AW116" s="273"/>
      <c r="AX116" s="273"/>
      <c r="AY116" s="273"/>
      <c r="AZ116" s="273"/>
      <c r="BA116" s="273"/>
      <c r="BB116" s="273"/>
      <c r="BC116" s="273"/>
      <c r="BD116" s="273"/>
      <c r="BE116" s="273"/>
      <c r="BF116" s="273"/>
      <c r="BG116" s="273"/>
      <c r="BH116" s="273"/>
      <c r="BI116" s="273"/>
      <c r="BJ116" s="273"/>
      <c r="BK116" s="273"/>
      <c r="BL116" s="273"/>
      <c r="BM116" s="273"/>
      <c r="BN116" s="273"/>
      <c r="BO116" s="273"/>
    </row>
    <row r="117" spans="1:67" s="58" customFormat="1" ht="63.75" x14ac:dyDescent="0.2">
      <c r="A117" s="532" t="s">
        <v>265</v>
      </c>
      <c r="B117" s="532" t="s">
        <v>422</v>
      </c>
      <c r="C117" s="422" t="s">
        <v>445</v>
      </c>
      <c r="D117" s="251" t="s">
        <v>446</v>
      </c>
      <c r="E117" s="251" t="s">
        <v>447</v>
      </c>
      <c r="F117" s="251"/>
      <c r="G117" s="251"/>
      <c r="H117" s="251">
        <v>1</v>
      </c>
      <c r="I117" s="251">
        <v>1</v>
      </c>
      <c r="J117" s="251">
        <v>1</v>
      </c>
      <c r="K117" s="251">
        <v>1</v>
      </c>
      <c r="L117" s="251">
        <v>1</v>
      </c>
      <c r="M117" s="251">
        <v>1</v>
      </c>
      <c r="N117" s="251">
        <v>1</v>
      </c>
      <c r="O117" s="251">
        <v>1</v>
      </c>
      <c r="P117" s="251">
        <v>1</v>
      </c>
      <c r="Q117" s="251">
        <v>1</v>
      </c>
      <c r="R117" s="251">
        <f t="shared" si="3"/>
        <v>10</v>
      </c>
      <c r="S117" s="251" t="s">
        <v>120</v>
      </c>
      <c r="T117" s="251"/>
      <c r="U117" s="251"/>
      <c r="V117" s="422" t="s">
        <v>448</v>
      </c>
      <c r="W117" s="535" t="s">
        <v>449</v>
      </c>
      <c r="X117" s="273"/>
      <c r="Y117" s="279"/>
      <c r="Z117" s="279"/>
      <c r="AA117" s="279"/>
      <c r="AB117" s="279"/>
      <c r="AC117" s="279"/>
      <c r="AD117" s="279"/>
      <c r="AE117" s="279"/>
      <c r="AF117" s="279"/>
      <c r="AG117" s="273"/>
      <c r="AH117" s="273"/>
      <c r="AI117" s="273"/>
      <c r="AJ117" s="273"/>
      <c r="AK117" s="273"/>
      <c r="AL117" s="273"/>
      <c r="AM117" s="273"/>
      <c r="AN117" s="273"/>
      <c r="AO117" s="273"/>
      <c r="AP117" s="273"/>
      <c r="AQ117" s="273"/>
      <c r="AR117" s="273"/>
      <c r="AS117" s="273"/>
      <c r="AT117" s="273"/>
      <c r="AU117" s="273"/>
      <c r="AV117" s="273"/>
      <c r="AW117" s="273"/>
      <c r="AX117" s="273"/>
      <c r="AY117" s="273"/>
      <c r="AZ117" s="273"/>
      <c r="BA117" s="273"/>
      <c r="BB117" s="273"/>
      <c r="BC117" s="273"/>
      <c r="BD117" s="273"/>
      <c r="BE117" s="273"/>
      <c r="BF117" s="273"/>
      <c r="BG117" s="273"/>
      <c r="BH117" s="273"/>
      <c r="BI117" s="273"/>
      <c r="BJ117" s="273"/>
      <c r="BK117" s="273"/>
      <c r="BL117" s="273"/>
      <c r="BM117" s="273"/>
      <c r="BN117" s="273"/>
      <c r="BO117" s="273"/>
    </row>
    <row r="118" spans="1:67" s="58" customFormat="1" ht="74.25" customHeight="1" x14ac:dyDescent="0.2">
      <c r="A118" s="251" t="s">
        <v>265</v>
      </c>
      <c r="B118" s="251" t="s">
        <v>422</v>
      </c>
      <c r="C118" s="250" t="s">
        <v>445</v>
      </c>
      <c r="D118" s="250" t="s">
        <v>450</v>
      </c>
      <c r="E118" s="251" t="s">
        <v>451</v>
      </c>
      <c r="F118" s="404">
        <v>1</v>
      </c>
      <c r="G118" s="404">
        <v>1</v>
      </c>
      <c r="H118" s="404">
        <v>1</v>
      </c>
      <c r="I118" s="404">
        <v>1</v>
      </c>
      <c r="J118" s="404">
        <v>1</v>
      </c>
      <c r="K118" s="404">
        <v>1</v>
      </c>
      <c r="L118" s="404">
        <v>1</v>
      </c>
      <c r="M118" s="404">
        <v>1</v>
      </c>
      <c r="N118" s="404">
        <v>1</v>
      </c>
      <c r="O118" s="404">
        <v>1</v>
      </c>
      <c r="P118" s="404">
        <v>1</v>
      </c>
      <c r="Q118" s="404">
        <v>1</v>
      </c>
      <c r="R118" s="405">
        <f t="shared" si="3"/>
        <v>12</v>
      </c>
      <c r="S118" s="251" t="s">
        <v>120</v>
      </c>
      <c r="T118" s="251"/>
      <c r="U118" s="251"/>
      <c r="V118" s="251" t="s">
        <v>452</v>
      </c>
      <c r="W118" s="393" t="s">
        <v>449</v>
      </c>
      <c r="X118" s="273"/>
      <c r="Y118" s="279"/>
      <c r="Z118" s="279"/>
      <c r="AA118" s="279"/>
      <c r="AB118" s="279"/>
      <c r="AC118" s="279"/>
      <c r="AD118" s="279"/>
      <c r="AE118" s="279"/>
      <c r="AF118" s="279"/>
      <c r="AG118" s="273"/>
      <c r="AH118" s="273"/>
      <c r="AI118" s="273"/>
      <c r="AJ118" s="273"/>
      <c r="AK118" s="273"/>
      <c r="AL118" s="273"/>
      <c r="AM118" s="273"/>
      <c r="AN118" s="273"/>
      <c r="AO118" s="273"/>
      <c r="AP118" s="273"/>
      <c r="AQ118" s="273"/>
      <c r="AR118" s="273"/>
      <c r="AS118" s="273"/>
      <c r="AT118" s="273"/>
      <c r="AU118" s="273"/>
      <c r="AV118" s="273"/>
      <c r="AW118" s="273"/>
      <c r="AX118" s="273"/>
      <c r="AY118" s="273"/>
      <c r="AZ118" s="273"/>
      <c r="BA118" s="273"/>
      <c r="BB118" s="273"/>
      <c r="BC118" s="273"/>
      <c r="BD118" s="273"/>
      <c r="BE118" s="273"/>
      <c r="BF118" s="273"/>
      <c r="BG118" s="273"/>
      <c r="BH118" s="273"/>
      <c r="BI118" s="273"/>
      <c r="BJ118" s="273"/>
      <c r="BK118" s="273"/>
      <c r="BL118" s="273"/>
      <c r="BM118" s="273"/>
      <c r="BN118" s="273"/>
      <c r="BO118" s="273"/>
    </row>
    <row r="119" spans="1:67" s="58" customFormat="1" ht="63.75" x14ac:dyDescent="0.2">
      <c r="A119" s="251" t="s">
        <v>265</v>
      </c>
      <c r="B119" s="251" t="s">
        <v>422</v>
      </c>
      <c r="C119" s="250" t="s">
        <v>445</v>
      </c>
      <c r="D119" s="250" t="s">
        <v>453</v>
      </c>
      <c r="E119" s="251" t="s">
        <v>454</v>
      </c>
      <c r="F119" s="404"/>
      <c r="G119" s="404">
        <v>1</v>
      </c>
      <c r="H119" s="404"/>
      <c r="I119" s="404"/>
      <c r="J119" s="404">
        <v>1</v>
      </c>
      <c r="K119" s="404"/>
      <c r="L119" s="404"/>
      <c r="M119" s="404">
        <v>1</v>
      </c>
      <c r="N119" s="404"/>
      <c r="O119" s="404"/>
      <c r="P119" s="404">
        <v>1</v>
      </c>
      <c r="Q119" s="406"/>
      <c r="R119" s="405">
        <f t="shared" si="3"/>
        <v>4</v>
      </c>
      <c r="S119" s="251" t="s">
        <v>120</v>
      </c>
      <c r="T119" s="251"/>
      <c r="U119" s="251"/>
      <c r="V119" s="251" t="s">
        <v>452</v>
      </c>
      <c r="W119" s="393" t="s">
        <v>449</v>
      </c>
      <c r="X119" s="273"/>
      <c r="Y119" s="279"/>
      <c r="Z119" s="279"/>
      <c r="AA119" s="279"/>
      <c r="AB119" s="279"/>
      <c r="AC119" s="279"/>
      <c r="AD119" s="279"/>
      <c r="AE119" s="279"/>
      <c r="AF119" s="279"/>
      <c r="AG119" s="273"/>
      <c r="AH119" s="273"/>
      <c r="AI119" s="273"/>
      <c r="AJ119" s="273"/>
      <c r="AK119" s="273"/>
      <c r="AL119" s="273"/>
      <c r="AM119" s="273"/>
      <c r="AN119" s="273"/>
      <c r="AO119" s="273"/>
      <c r="AP119" s="273"/>
      <c r="AQ119" s="273"/>
      <c r="AR119" s="273"/>
      <c r="AS119" s="273"/>
      <c r="AT119" s="273"/>
      <c r="AU119" s="273"/>
      <c r="AV119" s="273"/>
      <c r="AW119" s="273"/>
      <c r="AX119" s="273"/>
      <c r="AY119" s="273"/>
      <c r="AZ119" s="273"/>
      <c r="BA119" s="273"/>
      <c r="BB119" s="273"/>
      <c r="BC119" s="273"/>
      <c r="BD119" s="273"/>
      <c r="BE119" s="273"/>
      <c r="BF119" s="273"/>
      <c r="BG119" s="273"/>
      <c r="BH119" s="273"/>
      <c r="BI119" s="273"/>
      <c r="BJ119" s="273"/>
      <c r="BK119" s="273"/>
      <c r="BL119" s="273"/>
      <c r="BM119" s="273"/>
      <c r="BN119" s="273"/>
      <c r="BO119" s="273"/>
    </row>
    <row r="120" spans="1:67" s="58" customFormat="1" ht="89.25" x14ac:dyDescent="0.2">
      <c r="A120" s="251" t="s">
        <v>265</v>
      </c>
      <c r="B120" s="251" t="s">
        <v>422</v>
      </c>
      <c r="C120" s="250" t="s">
        <v>445</v>
      </c>
      <c r="D120" s="250" t="s">
        <v>455</v>
      </c>
      <c r="E120" s="251" t="s">
        <v>456</v>
      </c>
      <c r="F120" s="404"/>
      <c r="G120" s="404"/>
      <c r="H120" s="404">
        <v>1</v>
      </c>
      <c r="I120" s="404"/>
      <c r="J120" s="404"/>
      <c r="K120" s="404">
        <v>1</v>
      </c>
      <c r="L120" s="404"/>
      <c r="M120" s="404"/>
      <c r="N120" s="404">
        <v>1</v>
      </c>
      <c r="O120" s="404"/>
      <c r="P120" s="404"/>
      <c r="Q120" s="404">
        <v>1</v>
      </c>
      <c r="R120" s="405">
        <f t="shared" si="3"/>
        <v>4</v>
      </c>
      <c r="S120" s="251" t="s">
        <v>120</v>
      </c>
      <c r="T120" s="251"/>
      <c r="U120" s="251"/>
      <c r="V120" s="251" t="s">
        <v>452</v>
      </c>
      <c r="W120" s="393" t="s">
        <v>449</v>
      </c>
      <c r="X120" s="273"/>
      <c r="Y120" s="279"/>
      <c r="Z120" s="279"/>
      <c r="AA120" s="279"/>
      <c r="AB120" s="279"/>
      <c r="AC120" s="279"/>
      <c r="AD120" s="279"/>
      <c r="AE120" s="279"/>
      <c r="AF120" s="279"/>
      <c r="AG120" s="273"/>
      <c r="AH120" s="273"/>
      <c r="AI120" s="273"/>
      <c r="AJ120" s="273"/>
      <c r="AK120" s="273"/>
      <c r="AL120" s="273"/>
      <c r="AM120" s="273"/>
      <c r="AN120" s="273"/>
      <c r="AO120" s="273"/>
      <c r="AP120" s="273"/>
      <c r="AQ120" s="273"/>
      <c r="AR120" s="273"/>
      <c r="AS120" s="273"/>
      <c r="AT120" s="273"/>
      <c r="AU120" s="273"/>
      <c r="AV120" s="273"/>
      <c r="AW120" s="273"/>
      <c r="AX120" s="273"/>
      <c r="AY120" s="273"/>
      <c r="AZ120" s="273"/>
      <c r="BA120" s="273"/>
      <c r="BB120" s="273"/>
      <c r="BC120" s="273"/>
      <c r="BD120" s="273"/>
      <c r="BE120" s="273"/>
      <c r="BF120" s="273"/>
      <c r="BG120" s="273"/>
      <c r="BH120" s="273"/>
      <c r="BI120" s="273"/>
      <c r="BJ120" s="273"/>
      <c r="BK120" s="273"/>
      <c r="BL120" s="273"/>
      <c r="BM120" s="273"/>
      <c r="BN120" s="273"/>
      <c r="BO120" s="273"/>
    </row>
    <row r="121" spans="1:67" s="58" customFormat="1" ht="63.75" x14ac:dyDescent="0.2">
      <c r="A121" s="251" t="s">
        <v>265</v>
      </c>
      <c r="B121" s="251" t="s">
        <v>422</v>
      </c>
      <c r="C121" s="250" t="s">
        <v>445</v>
      </c>
      <c r="D121" s="250" t="s">
        <v>457</v>
      </c>
      <c r="E121" s="251" t="s">
        <v>458</v>
      </c>
      <c r="F121" s="404"/>
      <c r="G121" s="404"/>
      <c r="H121" s="404">
        <v>1</v>
      </c>
      <c r="I121" s="404"/>
      <c r="J121" s="404"/>
      <c r="K121" s="404">
        <v>1</v>
      </c>
      <c r="L121" s="404"/>
      <c r="M121" s="404"/>
      <c r="N121" s="404">
        <v>1</v>
      </c>
      <c r="O121" s="404"/>
      <c r="P121" s="404"/>
      <c r="Q121" s="404">
        <v>1</v>
      </c>
      <c r="R121" s="405">
        <f t="shared" si="3"/>
        <v>4</v>
      </c>
      <c r="S121" s="251" t="s">
        <v>120</v>
      </c>
      <c r="T121" s="251"/>
      <c r="U121" s="251"/>
      <c r="V121" s="251" t="s">
        <v>452</v>
      </c>
      <c r="W121" s="393" t="s">
        <v>449</v>
      </c>
      <c r="X121" s="273"/>
      <c r="Y121" s="279"/>
      <c r="Z121" s="279"/>
      <c r="AA121" s="279"/>
      <c r="AB121" s="279"/>
      <c r="AC121" s="279"/>
      <c r="AD121" s="279"/>
      <c r="AE121" s="279"/>
      <c r="AF121" s="279"/>
      <c r="AG121" s="273"/>
      <c r="AH121" s="273"/>
      <c r="AI121" s="273"/>
      <c r="AJ121" s="273"/>
      <c r="AK121" s="273"/>
      <c r="AL121" s="273"/>
      <c r="AM121" s="273"/>
      <c r="AN121" s="273"/>
      <c r="AO121" s="273"/>
      <c r="AP121" s="273"/>
      <c r="AQ121" s="273"/>
      <c r="AR121" s="273"/>
      <c r="AS121" s="273"/>
      <c r="AT121" s="273"/>
      <c r="AU121" s="273"/>
      <c r="AV121" s="273"/>
      <c r="AW121" s="273"/>
      <c r="AX121" s="273"/>
      <c r="AY121" s="273"/>
      <c r="AZ121" s="273"/>
      <c r="BA121" s="273"/>
      <c r="BB121" s="273"/>
      <c r="BC121" s="273"/>
      <c r="BD121" s="273"/>
      <c r="BE121" s="273"/>
      <c r="BF121" s="273"/>
      <c r="BG121" s="273"/>
      <c r="BH121" s="273"/>
      <c r="BI121" s="273"/>
      <c r="BJ121" s="273"/>
      <c r="BK121" s="273"/>
      <c r="BL121" s="273"/>
      <c r="BM121" s="273"/>
      <c r="BN121" s="273"/>
      <c r="BO121" s="273"/>
    </row>
    <row r="122" spans="1:67" s="58" customFormat="1" ht="69" customHeight="1" x14ac:dyDescent="0.2">
      <c r="A122" s="251" t="s">
        <v>265</v>
      </c>
      <c r="B122" s="251" t="s">
        <v>422</v>
      </c>
      <c r="C122" s="250" t="s">
        <v>445</v>
      </c>
      <c r="D122" s="250" t="s">
        <v>459</v>
      </c>
      <c r="E122" s="251" t="s">
        <v>460</v>
      </c>
      <c r="F122" s="404">
        <v>1</v>
      </c>
      <c r="G122" s="404">
        <v>1</v>
      </c>
      <c r="H122" s="404">
        <v>1</v>
      </c>
      <c r="I122" s="404">
        <v>1</v>
      </c>
      <c r="J122" s="404">
        <v>1</v>
      </c>
      <c r="K122" s="404">
        <v>1</v>
      </c>
      <c r="L122" s="404">
        <v>1</v>
      </c>
      <c r="M122" s="404">
        <v>1</v>
      </c>
      <c r="N122" s="404">
        <v>1</v>
      </c>
      <c r="O122" s="404">
        <v>1</v>
      </c>
      <c r="P122" s="404">
        <v>1</v>
      </c>
      <c r="Q122" s="404">
        <v>1</v>
      </c>
      <c r="R122" s="405">
        <f t="shared" si="3"/>
        <v>12</v>
      </c>
      <c r="S122" s="251" t="s">
        <v>120</v>
      </c>
      <c r="T122" s="251"/>
      <c r="U122" s="251"/>
      <c r="V122" s="251" t="s">
        <v>452</v>
      </c>
      <c r="W122" s="393" t="s">
        <v>449</v>
      </c>
      <c r="X122" s="273"/>
      <c r="Y122" s="279"/>
      <c r="Z122" s="279"/>
      <c r="AA122" s="279"/>
      <c r="AB122" s="279"/>
      <c r="AC122" s="279"/>
      <c r="AD122" s="279"/>
      <c r="AE122" s="279"/>
      <c r="AF122" s="279"/>
      <c r="AG122" s="273"/>
      <c r="AH122" s="273"/>
      <c r="AI122" s="273"/>
      <c r="AJ122" s="273"/>
      <c r="AK122" s="273"/>
      <c r="AL122" s="273"/>
      <c r="AM122" s="273"/>
      <c r="AN122" s="273"/>
      <c r="AO122" s="273"/>
      <c r="AP122" s="273"/>
      <c r="AQ122" s="273"/>
      <c r="AR122" s="273"/>
      <c r="AS122" s="273"/>
      <c r="AT122" s="273"/>
      <c r="AU122" s="273"/>
      <c r="AV122" s="273"/>
      <c r="AW122" s="273"/>
      <c r="AX122" s="273"/>
      <c r="AY122" s="273"/>
      <c r="AZ122" s="273"/>
      <c r="BA122" s="273"/>
      <c r="BB122" s="273"/>
      <c r="BC122" s="273"/>
      <c r="BD122" s="273"/>
      <c r="BE122" s="273"/>
      <c r="BF122" s="273"/>
      <c r="BG122" s="273"/>
      <c r="BH122" s="273"/>
      <c r="BI122" s="273"/>
      <c r="BJ122" s="273"/>
      <c r="BK122" s="273"/>
      <c r="BL122" s="273"/>
      <c r="BM122" s="273"/>
      <c r="BN122" s="273"/>
      <c r="BO122" s="273"/>
    </row>
    <row r="123" spans="1:67" s="58" customFormat="1" ht="63.75" x14ac:dyDescent="0.2">
      <c r="A123" s="251" t="s">
        <v>265</v>
      </c>
      <c r="B123" s="251" t="s">
        <v>422</v>
      </c>
      <c r="C123" s="250" t="s">
        <v>445</v>
      </c>
      <c r="D123" s="250" t="s">
        <v>461</v>
      </c>
      <c r="E123" s="251" t="s">
        <v>462</v>
      </c>
      <c r="F123" s="406"/>
      <c r="G123" s="406"/>
      <c r="H123" s="406"/>
      <c r="I123" s="406"/>
      <c r="J123" s="406"/>
      <c r="K123" s="406"/>
      <c r="L123" s="406"/>
      <c r="M123" s="406"/>
      <c r="N123" s="406"/>
      <c r="O123" s="406"/>
      <c r="P123" s="406"/>
      <c r="Q123" s="406">
        <v>1</v>
      </c>
      <c r="R123" s="405">
        <f t="shared" si="3"/>
        <v>1</v>
      </c>
      <c r="S123" s="251" t="s">
        <v>108</v>
      </c>
      <c r="T123" s="251"/>
      <c r="U123" s="251"/>
      <c r="V123" s="251" t="s">
        <v>452</v>
      </c>
      <c r="W123" s="393" t="s">
        <v>449</v>
      </c>
      <c r="X123" s="273"/>
      <c r="Y123" s="279"/>
      <c r="Z123" s="279"/>
      <c r="AA123" s="279"/>
      <c r="AB123" s="279"/>
      <c r="AC123" s="279"/>
      <c r="AD123" s="279"/>
      <c r="AE123" s="279"/>
      <c r="AF123" s="279"/>
      <c r="AG123" s="273"/>
      <c r="AH123" s="273"/>
      <c r="AI123" s="273"/>
      <c r="AJ123" s="273"/>
      <c r="AK123" s="273"/>
      <c r="AL123" s="273"/>
      <c r="AM123" s="273"/>
      <c r="AN123" s="273"/>
      <c r="AO123" s="273"/>
      <c r="AP123" s="273"/>
      <c r="AQ123" s="273"/>
      <c r="AR123" s="273"/>
      <c r="AS123" s="273"/>
      <c r="AT123" s="273"/>
      <c r="AU123" s="273"/>
      <c r="AV123" s="273"/>
      <c r="AW123" s="273"/>
      <c r="AX123" s="273"/>
      <c r="AY123" s="273"/>
      <c r="AZ123" s="273"/>
      <c r="BA123" s="273"/>
      <c r="BB123" s="273"/>
      <c r="BC123" s="273"/>
      <c r="BD123" s="273"/>
      <c r="BE123" s="273"/>
      <c r="BF123" s="273"/>
      <c r="BG123" s="273"/>
      <c r="BH123" s="273"/>
      <c r="BI123" s="273"/>
      <c r="BJ123" s="273"/>
      <c r="BK123" s="273"/>
      <c r="BL123" s="273"/>
      <c r="BM123" s="273"/>
      <c r="BN123" s="273"/>
      <c r="BO123" s="273"/>
    </row>
    <row r="124" spans="1:67" s="58" customFormat="1" ht="72" customHeight="1" x14ac:dyDescent="0.2">
      <c r="A124" s="251" t="s">
        <v>265</v>
      </c>
      <c r="B124" s="251" t="s">
        <v>422</v>
      </c>
      <c r="C124" s="250" t="s">
        <v>445</v>
      </c>
      <c r="D124" s="250" t="s">
        <v>463</v>
      </c>
      <c r="E124" s="251" t="s">
        <v>464</v>
      </c>
      <c r="F124" s="406">
        <v>1</v>
      </c>
      <c r="G124" s="406">
        <v>1</v>
      </c>
      <c r="H124" s="406">
        <v>1</v>
      </c>
      <c r="I124" s="406">
        <v>1</v>
      </c>
      <c r="J124" s="406">
        <v>1</v>
      </c>
      <c r="K124" s="406">
        <v>1</v>
      </c>
      <c r="L124" s="406">
        <v>1</v>
      </c>
      <c r="M124" s="406">
        <v>1</v>
      </c>
      <c r="N124" s="406">
        <v>1</v>
      </c>
      <c r="O124" s="406">
        <v>1</v>
      </c>
      <c r="P124" s="406">
        <v>1</v>
      </c>
      <c r="Q124" s="406">
        <v>1</v>
      </c>
      <c r="R124" s="405">
        <f t="shared" si="3"/>
        <v>12</v>
      </c>
      <c r="S124" s="251" t="s">
        <v>50</v>
      </c>
      <c r="T124" s="251"/>
      <c r="U124" s="251"/>
      <c r="V124" s="250" t="s">
        <v>465</v>
      </c>
      <c r="W124" s="392" t="s">
        <v>466</v>
      </c>
      <c r="X124" s="273"/>
      <c r="Y124" s="279"/>
      <c r="Z124" s="279"/>
      <c r="AA124" s="279"/>
      <c r="AB124" s="279"/>
      <c r="AC124" s="279"/>
      <c r="AD124" s="279"/>
      <c r="AE124" s="279"/>
      <c r="AF124" s="279"/>
      <c r="AG124" s="273"/>
      <c r="AH124" s="273"/>
      <c r="AI124" s="273"/>
      <c r="AJ124" s="273"/>
      <c r="AK124" s="273"/>
      <c r="AL124" s="273"/>
      <c r="AM124" s="273"/>
      <c r="AN124" s="273"/>
      <c r="AO124" s="273"/>
      <c r="AP124" s="273"/>
      <c r="AQ124" s="273"/>
      <c r="AR124" s="273"/>
      <c r="AS124" s="273"/>
      <c r="AT124" s="273"/>
      <c r="AU124" s="273"/>
      <c r="AV124" s="273"/>
      <c r="AW124" s="273"/>
      <c r="AX124" s="273"/>
      <c r="AY124" s="273"/>
      <c r="AZ124" s="273"/>
      <c r="BA124" s="273"/>
      <c r="BB124" s="273"/>
      <c r="BC124" s="273"/>
      <c r="BD124" s="273"/>
      <c r="BE124" s="273"/>
      <c r="BF124" s="273"/>
      <c r="BG124" s="273"/>
      <c r="BH124" s="273"/>
      <c r="BI124" s="273"/>
      <c r="BJ124" s="273"/>
      <c r="BK124" s="273"/>
      <c r="BL124" s="273"/>
      <c r="BM124" s="273"/>
      <c r="BN124" s="273"/>
      <c r="BO124" s="273"/>
    </row>
    <row r="125" spans="1:67" s="58" customFormat="1" ht="63.75" x14ac:dyDescent="0.2">
      <c r="A125" s="251" t="s">
        <v>265</v>
      </c>
      <c r="B125" s="251" t="s">
        <v>422</v>
      </c>
      <c r="C125" s="250" t="s">
        <v>445</v>
      </c>
      <c r="D125" s="250" t="s">
        <v>467</v>
      </c>
      <c r="E125" s="251" t="s">
        <v>468</v>
      </c>
      <c r="F125" s="406"/>
      <c r="G125" s="406"/>
      <c r="H125" s="406">
        <v>1</v>
      </c>
      <c r="I125" s="406"/>
      <c r="J125" s="406"/>
      <c r="K125" s="406">
        <v>1</v>
      </c>
      <c r="L125" s="406"/>
      <c r="M125" s="406"/>
      <c r="N125" s="406">
        <v>1</v>
      </c>
      <c r="O125" s="406"/>
      <c r="P125" s="406"/>
      <c r="Q125" s="406">
        <v>1</v>
      </c>
      <c r="R125" s="405">
        <f t="shared" si="3"/>
        <v>4</v>
      </c>
      <c r="S125" s="251" t="s">
        <v>120</v>
      </c>
      <c r="T125" s="251"/>
      <c r="U125" s="251"/>
      <c r="V125" s="250"/>
      <c r="W125" s="392" t="s">
        <v>469</v>
      </c>
      <c r="X125" s="273"/>
      <c r="Y125" s="279"/>
      <c r="Z125" s="279"/>
      <c r="AA125" s="279"/>
      <c r="AB125" s="279"/>
      <c r="AC125" s="279"/>
      <c r="AD125" s="279"/>
      <c r="AE125" s="279"/>
      <c r="AF125" s="279"/>
      <c r="AG125" s="273"/>
      <c r="AH125" s="273"/>
      <c r="AI125" s="273"/>
      <c r="AJ125" s="273"/>
      <c r="AK125" s="273"/>
      <c r="AL125" s="273"/>
      <c r="AM125" s="273"/>
      <c r="AN125" s="273"/>
      <c r="AO125" s="273"/>
      <c r="AP125" s="273"/>
      <c r="AQ125" s="273"/>
      <c r="AR125" s="273"/>
      <c r="AS125" s="273"/>
      <c r="AT125" s="273"/>
      <c r="AU125" s="273"/>
      <c r="AV125" s="273"/>
      <c r="AW125" s="273"/>
      <c r="AX125" s="273"/>
      <c r="AY125" s="273"/>
      <c r="AZ125" s="273"/>
      <c r="BA125" s="273"/>
      <c r="BB125" s="273"/>
      <c r="BC125" s="273"/>
      <c r="BD125" s="273"/>
      <c r="BE125" s="273"/>
      <c r="BF125" s="273"/>
      <c r="BG125" s="273"/>
      <c r="BH125" s="273"/>
      <c r="BI125" s="273"/>
      <c r="BJ125" s="273"/>
      <c r="BK125" s="273"/>
      <c r="BL125" s="273"/>
      <c r="BM125" s="273"/>
      <c r="BN125" s="273"/>
      <c r="BO125" s="273"/>
    </row>
    <row r="126" spans="1:67" s="58" customFormat="1" ht="141.75" customHeight="1" x14ac:dyDescent="0.2">
      <c r="A126" s="251" t="s">
        <v>265</v>
      </c>
      <c r="B126" s="251" t="s">
        <v>422</v>
      </c>
      <c r="C126" s="251" t="s">
        <v>470</v>
      </c>
      <c r="D126" s="251" t="s">
        <v>471</v>
      </c>
      <c r="E126" s="251" t="s">
        <v>472</v>
      </c>
      <c r="F126" s="404"/>
      <c r="G126" s="404"/>
      <c r="H126" s="404"/>
      <c r="I126" s="404"/>
      <c r="J126" s="404"/>
      <c r="K126" s="404">
        <v>1</v>
      </c>
      <c r="L126" s="404"/>
      <c r="M126" s="404"/>
      <c r="N126" s="404"/>
      <c r="O126" s="404"/>
      <c r="P126" s="404"/>
      <c r="Q126" s="404">
        <v>1</v>
      </c>
      <c r="R126" s="405">
        <f t="shared" si="3"/>
        <v>2</v>
      </c>
      <c r="S126" s="251" t="s">
        <v>473</v>
      </c>
      <c r="T126" s="251"/>
      <c r="U126" s="251"/>
      <c r="V126" s="251" t="s">
        <v>474</v>
      </c>
      <c r="W126" s="392" t="s">
        <v>475</v>
      </c>
      <c r="X126" s="273"/>
      <c r="Y126" s="279"/>
      <c r="Z126" s="279"/>
      <c r="AA126" s="279"/>
      <c r="AB126" s="279"/>
      <c r="AC126" s="279"/>
      <c r="AD126" s="279"/>
      <c r="AE126" s="279"/>
      <c r="AF126" s="279"/>
      <c r="AG126" s="273"/>
      <c r="AH126" s="273"/>
      <c r="AI126" s="273"/>
      <c r="AJ126" s="273"/>
      <c r="AK126" s="273"/>
      <c r="AL126" s="273"/>
      <c r="AM126" s="273"/>
      <c r="AN126" s="273"/>
      <c r="AO126" s="273"/>
      <c r="AP126" s="273"/>
      <c r="AQ126" s="273"/>
      <c r="AR126" s="273"/>
      <c r="AS126" s="273"/>
      <c r="AT126" s="273"/>
      <c r="AU126" s="273"/>
      <c r="AV126" s="273"/>
      <c r="AW126" s="273"/>
      <c r="AX126" s="273"/>
      <c r="AY126" s="273"/>
      <c r="AZ126" s="273"/>
      <c r="BA126" s="273"/>
      <c r="BB126" s="273"/>
      <c r="BC126" s="273"/>
      <c r="BD126" s="273"/>
      <c r="BE126" s="273"/>
      <c r="BF126" s="273"/>
      <c r="BG126" s="273"/>
      <c r="BH126" s="273"/>
      <c r="BI126" s="273"/>
      <c r="BJ126" s="273"/>
      <c r="BK126" s="273"/>
      <c r="BL126" s="273"/>
      <c r="BM126" s="273"/>
      <c r="BN126" s="273"/>
      <c r="BO126" s="273"/>
    </row>
    <row r="127" spans="1:67" s="58" customFormat="1" ht="89.25" x14ac:dyDescent="0.2">
      <c r="A127" s="251" t="s">
        <v>265</v>
      </c>
      <c r="B127" s="251" t="s">
        <v>476</v>
      </c>
      <c r="C127" s="251" t="s">
        <v>477</v>
      </c>
      <c r="D127" s="251" t="s">
        <v>478</v>
      </c>
      <c r="E127" s="251" t="s">
        <v>479</v>
      </c>
      <c r="F127" s="406"/>
      <c r="G127" s="406"/>
      <c r="H127" s="406">
        <v>1</v>
      </c>
      <c r="I127" s="406"/>
      <c r="J127" s="406"/>
      <c r="K127" s="406">
        <v>1</v>
      </c>
      <c r="L127" s="406"/>
      <c r="M127" s="406"/>
      <c r="N127" s="406">
        <v>1</v>
      </c>
      <c r="O127" s="406"/>
      <c r="P127" s="406"/>
      <c r="Q127" s="406">
        <v>1</v>
      </c>
      <c r="R127" s="405">
        <f t="shared" si="3"/>
        <v>4</v>
      </c>
      <c r="S127" s="251" t="s">
        <v>473</v>
      </c>
      <c r="T127" s="251"/>
      <c r="U127" s="251"/>
      <c r="V127" s="250" t="s">
        <v>480</v>
      </c>
      <c r="W127" s="392" t="s">
        <v>475</v>
      </c>
      <c r="X127" s="273"/>
      <c r="Y127" s="279"/>
      <c r="Z127" s="279"/>
      <c r="AA127" s="279"/>
      <c r="AB127" s="279"/>
      <c r="AC127" s="279"/>
      <c r="AD127" s="279"/>
      <c r="AE127" s="279"/>
      <c r="AF127" s="279"/>
      <c r="AG127" s="273"/>
      <c r="AH127" s="273"/>
      <c r="AI127" s="273"/>
      <c r="AJ127" s="273"/>
      <c r="AK127" s="273"/>
      <c r="AL127" s="273"/>
      <c r="AM127" s="273"/>
      <c r="AN127" s="273"/>
      <c r="AO127" s="273"/>
      <c r="AP127" s="273"/>
      <c r="AQ127" s="273"/>
      <c r="AR127" s="273"/>
      <c r="AS127" s="273"/>
      <c r="AT127" s="273"/>
      <c r="AU127" s="273"/>
      <c r="AV127" s="273"/>
      <c r="AW127" s="273"/>
      <c r="AX127" s="273"/>
      <c r="AY127" s="273"/>
      <c r="AZ127" s="273"/>
      <c r="BA127" s="273"/>
      <c r="BB127" s="273"/>
      <c r="BC127" s="273"/>
      <c r="BD127" s="273"/>
      <c r="BE127" s="273"/>
      <c r="BF127" s="273"/>
      <c r="BG127" s="273"/>
      <c r="BH127" s="273"/>
      <c r="BI127" s="273"/>
      <c r="BJ127" s="273"/>
      <c r="BK127" s="273"/>
      <c r="BL127" s="273"/>
      <c r="BM127" s="273"/>
      <c r="BN127" s="273"/>
      <c r="BO127" s="273"/>
    </row>
    <row r="128" spans="1:67" s="58" customFormat="1" ht="89.25" x14ac:dyDescent="0.2">
      <c r="A128" s="251" t="s">
        <v>265</v>
      </c>
      <c r="B128" s="251" t="s">
        <v>476</v>
      </c>
      <c r="C128" s="251" t="s">
        <v>477</v>
      </c>
      <c r="D128" s="251" t="s">
        <v>481</v>
      </c>
      <c r="E128" s="251" t="s">
        <v>482</v>
      </c>
      <c r="F128" s="404"/>
      <c r="G128" s="404"/>
      <c r="H128" s="404"/>
      <c r="I128" s="404"/>
      <c r="J128" s="404"/>
      <c r="K128" s="404"/>
      <c r="L128" s="404"/>
      <c r="M128" s="404"/>
      <c r="N128" s="404"/>
      <c r="O128" s="404"/>
      <c r="P128" s="404">
        <v>1</v>
      </c>
      <c r="Q128" s="404"/>
      <c r="R128" s="405">
        <f t="shared" si="3"/>
        <v>1</v>
      </c>
      <c r="S128" s="251" t="s">
        <v>108</v>
      </c>
      <c r="T128" s="251"/>
      <c r="U128" s="251"/>
      <c r="V128" s="250" t="s">
        <v>480</v>
      </c>
      <c r="W128" s="392" t="s">
        <v>475</v>
      </c>
      <c r="X128" s="273"/>
      <c r="Y128" s="279"/>
      <c r="Z128" s="279"/>
      <c r="AA128" s="279"/>
      <c r="AB128" s="279"/>
      <c r="AC128" s="279"/>
      <c r="AD128" s="279"/>
      <c r="AE128" s="279"/>
      <c r="AF128" s="279"/>
      <c r="AG128" s="273"/>
      <c r="AH128" s="273"/>
      <c r="AI128" s="273"/>
      <c r="AJ128" s="273"/>
      <c r="AK128" s="273"/>
      <c r="AL128" s="273"/>
      <c r="AM128" s="273"/>
      <c r="AN128" s="273"/>
      <c r="AO128" s="273"/>
      <c r="AP128" s="273"/>
      <c r="AQ128" s="273"/>
      <c r="AR128" s="273"/>
      <c r="AS128" s="273"/>
      <c r="AT128" s="273"/>
      <c r="AU128" s="273"/>
      <c r="AV128" s="273"/>
      <c r="AW128" s="273"/>
      <c r="AX128" s="273"/>
      <c r="AY128" s="273"/>
      <c r="AZ128" s="273"/>
      <c r="BA128" s="273"/>
      <c r="BB128" s="273"/>
      <c r="BC128" s="273"/>
      <c r="BD128" s="273"/>
      <c r="BE128" s="273"/>
      <c r="BF128" s="273"/>
      <c r="BG128" s="273"/>
      <c r="BH128" s="273"/>
      <c r="BI128" s="273"/>
      <c r="BJ128" s="273"/>
      <c r="BK128" s="273"/>
      <c r="BL128" s="273"/>
      <c r="BM128" s="273"/>
      <c r="BN128" s="273"/>
      <c r="BO128" s="273"/>
    </row>
    <row r="129" spans="1:67" s="58" customFormat="1" ht="89.25" x14ac:dyDescent="0.2">
      <c r="A129" s="251" t="s">
        <v>265</v>
      </c>
      <c r="B129" s="251" t="s">
        <v>476</v>
      </c>
      <c r="C129" s="251" t="s">
        <v>477</v>
      </c>
      <c r="D129" s="251" t="s">
        <v>483</v>
      </c>
      <c r="E129" s="251" t="s">
        <v>484</v>
      </c>
      <c r="F129" s="404"/>
      <c r="G129" s="404"/>
      <c r="H129" s="404"/>
      <c r="I129" s="404"/>
      <c r="J129" s="404"/>
      <c r="K129" s="404"/>
      <c r="L129" s="404"/>
      <c r="M129" s="404">
        <v>1</v>
      </c>
      <c r="N129" s="404"/>
      <c r="O129" s="404"/>
      <c r="P129" s="404"/>
      <c r="Q129" s="404"/>
      <c r="R129" s="405">
        <f t="shared" si="3"/>
        <v>1</v>
      </c>
      <c r="S129" s="251" t="s">
        <v>50</v>
      </c>
      <c r="T129" s="251"/>
      <c r="U129" s="251"/>
      <c r="V129" s="251" t="s">
        <v>485</v>
      </c>
      <c r="W129" s="392" t="s">
        <v>469</v>
      </c>
      <c r="X129" s="273"/>
      <c r="Y129" s="279"/>
      <c r="Z129" s="279"/>
      <c r="AA129" s="279"/>
      <c r="AB129" s="279"/>
      <c r="AC129" s="279"/>
      <c r="AD129" s="279"/>
      <c r="AE129" s="279"/>
      <c r="AF129" s="279"/>
      <c r="AG129" s="273"/>
      <c r="AH129" s="273"/>
      <c r="AI129" s="273"/>
      <c r="AJ129" s="273"/>
      <c r="AK129" s="273"/>
      <c r="AL129" s="273"/>
      <c r="AM129" s="273"/>
      <c r="AN129" s="273"/>
      <c r="AO129" s="273"/>
      <c r="AP129" s="273"/>
      <c r="AQ129" s="273"/>
      <c r="AR129" s="273"/>
      <c r="AS129" s="273"/>
      <c r="AT129" s="273"/>
      <c r="AU129" s="273"/>
      <c r="AV129" s="273"/>
      <c r="AW129" s="273"/>
      <c r="AX129" s="273"/>
      <c r="AY129" s="273"/>
      <c r="AZ129" s="273"/>
      <c r="BA129" s="273"/>
      <c r="BB129" s="273"/>
      <c r="BC129" s="273"/>
      <c r="BD129" s="273"/>
      <c r="BE129" s="273"/>
      <c r="BF129" s="273"/>
      <c r="BG129" s="273"/>
      <c r="BH129" s="273"/>
      <c r="BI129" s="273"/>
      <c r="BJ129" s="273"/>
      <c r="BK129" s="273"/>
      <c r="BL129" s="273"/>
      <c r="BM129" s="273"/>
      <c r="BN129" s="273"/>
      <c r="BO129" s="273"/>
    </row>
    <row r="130" spans="1:67" s="58" customFormat="1" ht="102" x14ac:dyDescent="0.2">
      <c r="A130" s="251" t="s">
        <v>486</v>
      </c>
      <c r="B130" s="251" t="s">
        <v>487</v>
      </c>
      <c r="C130" s="251" t="s">
        <v>488</v>
      </c>
      <c r="D130" s="251" t="s">
        <v>489</v>
      </c>
      <c r="E130" s="251" t="s">
        <v>490</v>
      </c>
      <c r="F130" s="404"/>
      <c r="G130" s="404"/>
      <c r="H130" s="404"/>
      <c r="I130" s="404"/>
      <c r="J130" s="404"/>
      <c r="K130" s="404">
        <v>1</v>
      </c>
      <c r="L130" s="404"/>
      <c r="M130" s="404"/>
      <c r="N130" s="404"/>
      <c r="O130" s="404"/>
      <c r="P130" s="404"/>
      <c r="Q130" s="404">
        <v>1</v>
      </c>
      <c r="R130" s="405">
        <f t="shared" si="3"/>
        <v>2</v>
      </c>
      <c r="S130" s="251" t="s">
        <v>120</v>
      </c>
      <c r="T130" s="251"/>
      <c r="U130" s="251"/>
      <c r="V130" s="251" t="s">
        <v>491</v>
      </c>
      <c r="W130" s="392" t="s">
        <v>475</v>
      </c>
      <c r="X130" s="273"/>
      <c r="Y130" s="279"/>
      <c r="Z130" s="279"/>
      <c r="AA130" s="279"/>
      <c r="AB130" s="279"/>
      <c r="AC130" s="279"/>
      <c r="AD130" s="279"/>
      <c r="AE130" s="279"/>
      <c r="AF130" s="279"/>
      <c r="AG130" s="273"/>
      <c r="AH130" s="273"/>
      <c r="AI130" s="273"/>
      <c r="AJ130" s="273"/>
      <c r="AK130" s="273"/>
      <c r="AL130" s="273"/>
      <c r="AM130" s="273"/>
      <c r="AN130" s="273"/>
      <c r="AO130" s="273"/>
      <c r="AP130" s="273"/>
      <c r="AQ130" s="273"/>
      <c r="AR130" s="273"/>
      <c r="AS130" s="273"/>
      <c r="AT130" s="273"/>
      <c r="AU130" s="273"/>
      <c r="AV130" s="273"/>
      <c r="AW130" s="273"/>
      <c r="AX130" s="273"/>
      <c r="AY130" s="273"/>
      <c r="AZ130" s="273"/>
      <c r="BA130" s="273"/>
      <c r="BB130" s="273"/>
      <c r="BC130" s="273"/>
      <c r="BD130" s="273"/>
      <c r="BE130" s="273"/>
      <c r="BF130" s="273"/>
      <c r="BG130" s="273"/>
      <c r="BH130" s="273"/>
      <c r="BI130" s="273"/>
      <c r="BJ130" s="273"/>
      <c r="BK130" s="273"/>
      <c r="BL130" s="273"/>
      <c r="BM130" s="273"/>
      <c r="BN130" s="273"/>
      <c r="BO130" s="273"/>
    </row>
    <row r="131" spans="1:67" s="58" customFormat="1" ht="102" x14ac:dyDescent="0.2">
      <c r="A131" s="251" t="s">
        <v>486</v>
      </c>
      <c r="B131" s="251" t="s">
        <v>487</v>
      </c>
      <c r="C131" s="251" t="s">
        <v>492</v>
      </c>
      <c r="D131" s="251" t="s">
        <v>493</v>
      </c>
      <c r="E131" s="251" t="s">
        <v>494</v>
      </c>
      <c r="F131" s="404"/>
      <c r="G131" s="404"/>
      <c r="H131" s="404">
        <v>1</v>
      </c>
      <c r="I131" s="404"/>
      <c r="J131" s="404"/>
      <c r="K131" s="404">
        <v>1</v>
      </c>
      <c r="L131" s="404"/>
      <c r="M131" s="404"/>
      <c r="N131" s="404">
        <v>1</v>
      </c>
      <c r="O131" s="404"/>
      <c r="P131" s="404"/>
      <c r="Q131" s="404">
        <v>1</v>
      </c>
      <c r="R131" s="405">
        <f t="shared" si="3"/>
        <v>4</v>
      </c>
      <c r="S131" s="251" t="s">
        <v>120</v>
      </c>
      <c r="T131" s="251"/>
      <c r="U131" s="251"/>
      <c r="V131" s="251" t="s">
        <v>491</v>
      </c>
      <c r="W131" s="392" t="s">
        <v>495</v>
      </c>
      <c r="X131" s="273"/>
      <c r="Y131" s="279"/>
      <c r="Z131" s="279"/>
      <c r="AA131" s="279"/>
      <c r="AB131" s="279"/>
      <c r="AC131" s="279"/>
      <c r="AD131" s="279"/>
      <c r="AE131" s="279"/>
      <c r="AF131" s="279"/>
      <c r="AG131" s="273"/>
      <c r="AH131" s="273"/>
      <c r="AI131" s="273"/>
      <c r="AJ131" s="273"/>
      <c r="AK131" s="273"/>
      <c r="AL131" s="273"/>
      <c r="AM131" s="273"/>
      <c r="AN131" s="273"/>
      <c r="AO131" s="273"/>
      <c r="AP131" s="273"/>
      <c r="AQ131" s="273"/>
      <c r="AR131" s="273"/>
      <c r="AS131" s="273"/>
      <c r="AT131" s="273"/>
      <c r="AU131" s="273"/>
      <c r="AV131" s="273"/>
      <c r="AW131" s="273"/>
      <c r="AX131" s="273"/>
      <c r="AY131" s="273"/>
      <c r="AZ131" s="273"/>
      <c r="BA131" s="273"/>
      <c r="BB131" s="273"/>
      <c r="BC131" s="273"/>
      <c r="BD131" s="273"/>
      <c r="BE131" s="273"/>
      <c r="BF131" s="273"/>
      <c r="BG131" s="273"/>
      <c r="BH131" s="273"/>
      <c r="BI131" s="273"/>
      <c r="BJ131" s="273"/>
      <c r="BK131" s="273"/>
      <c r="BL131" s="273"/>
      <c r="BM131" s="273"/>
      <c r="BN131" s="273"/>
      <c r="BO131" s="273"/>
    </row>
    <row r="132" spans="1:67" s="58" customFormat="1" ht="102" x14ac:dyDescent="0.2">
      <c r="A132" s="251" t="s">
        <v>486</v>
      </c>
      <c r="B132" s="251" t="s">
        <v>487</v>
      </c>
      <c r="C132" s="251" t="s">
        <v>496</v>
      </c>
      <c r="D132" s="251" t="s">
        <v>497</v>
      </c>
      <c r="E132" s="251" t="s">
        <v>498</v>
      </c>
      <c r="F132" s="404"/>
      <c r="G132" s="404"/>
      <c r="H132" s="404">
        <v>1</v>
      </c>
      <c r="I132" s="404"/>
      <c r="J132" s="404"/>
      <c r="K132" s="404">
        <v>1</v>
      </c>
      <c r="L132" s="404"/>
      <c r="M132" s="404"/>
      <c r="N132" s="404">
        <v>1</v>
      </c>
      <c r="O132" s="404"/>
      <c r="P132" s="404"/>
      <c r="Q132" s="404"/>
      <c r="R132" s="405">
        <f t="shared" si="3"/>
        <v>3</v>
      </c>
      <c r="S132" s="251" t="s">
        <v>50</v>
      </c>
      <c r="T132" s="251"/>
      <c r="U132" s="251" t="s">
        <v>499</v>
      </c>
      <c r="V132" s="251" t="s">
        <v>491</v>
      </c>
      <c r="W132" s="392" t="s">
        <v>495</v>
      </c>
      <c r="X132" s="273"/>
      <c r="Y132" s="279"/>
      <c r="Z132" s="279"/>
      <c r="AA132" s="279"/>
      <c r="AB132" s="279"/>
      <c r="AC132" s="279"/>
      <c r="AD132" s="279"/>
      <c r="AE132" s="279"/>
      <c r="AF132" s="279"/>
      <c r="AG132" s="273"/>
      <c r="AH132" s="273"/>
      <c r="AI132" s="273"/>
      <c r="AJ132" s="273"/>
      <c r="AK132" s="273"/>
      <c r="AL132" s="273"/>
      <c r="AM132" s="273"/>
      <c r="AN132" s="273"/>
      <c r="AO132" s="273"/>
      <c r="AP132" s="273"/>
      <c r="AQ132" s="273"/>
      <c r="AR132" s="273"/>
      <c r="AS132" s="273"/>
      <c r="AT132" s="273"/>
      <c r="AU132" s="273"/>
      <c r="AV132" s="273"/>
      <c r="AW132" s="273"/>
      <c r="AX132" s="273"/>
      <c r="AY132" s="273"/>
      <c r="AZ132" s="273"/>
      <c r="BA132" s="273"/>
      <c r="BB132" s="273"/>
      <c r="BC132" s="273"/>
      <c r="BD132" s="273"/>
      <c r="BE132" s="273"/>
      <c r="BF132" s="273"/>
      <c r="BG132" s="273"/>
      <c r="BH132" s="273"/>
      <c r="BI132" s="273"/>
      <c r="BJ132" s="273"/>
      <c r="BK132" s="273"/>
      <c r="BL132" s="273"/>
      <c r="BM132" s="273"/>
      <c r="BN132" s="273"/>
      <c r="BO132" s="273"/>
    </row>
    <row r="133" spans="1:67" s="58" customFormat="1" ht="102" x14ac:dyDescent="0.2">
      <c r="A133" s="251" t="s">
        <v>486</v>
      </c>
      <c r="B133" s="251" t="s">
        <v>487</v>
      </c>
      <c r="C133" s="251" t="s">
        <v>496</v>
      </c>
      <c r="D133" s="251" t="s">
        <v>500</v>
      </c>
      <c r="E133" s="251" t="s">
        <v>501</v>
      </c>
      <c r="F133" s="404"/>
      <c r="G133" s="404"/>
      <c r="H133" s="404"/>
      <c r="I133" s="404">
        <v>1</v>
      </c>
      <c r="J133" s="404"/>
      <c r="K133" s="404"/>
      <c r="L133" s="404">
        <v>1</v>
      </c>
      <c r="M133" s="404"/>
      <c r="N133" s="404"/>
      <c r="O133" s="404">
        <v>1</v>
      </c>
      <c r="P133" s="404"/>
      <c r="Q133" s="404"/>
      <c r="R133" s="405">
        <f t="shared" si="3"/>
        <v>3</v>
      </c>
      <c r="S133" s="251" t="s">
        <v>50</v>
      </c>
      <c r="T133" s="251"/>
      <c r="U133" s="251" t="s">
        <v>499</v>
      </c>
      <c r="V133" s="251" t="s">
        <v>491</v>
      </c>
      <c r="W133" s="392" t="s">
        <v>495</v>
      </c>
      <c r="X133" s="273"/>
      <c r="Y133" s="279"/>
      <c r="Z133" s="279"/>
      <c r="AA133" s="279"/>
      <c r="AB133" s="279"/>
      <c r="AC133" s="279"/>
      <c r="AD133" s="279"/>
      <c r="AE133" s="279"/>
      <c r="AF133" s="279"/>
      <c r="AG133" s="273"/>
      <c r="AH133" s="273"/>
      <c r="AI133" s="273"/>
      <c r="AJ133" s="273"/>
      <c r="AK133" s="273"/>
      <c r="AL133" s="273"/>
      <c r="AM133" s="273"/>
      <c r="AN133" s="273"/>
      <c r="AO133" s="273"/>
      <c r="AP133" s="273"/>
      <c r="AQ133" s="273"/>
      <c r="AR133" s="273"/>
      <c r="AS133" s="273"/>
      <c r="AT133" s="273"/>
      <c r="AU133" s="273"/>
      <c r="AV133" s="273"/>
      <c r="AW133" s="273"/>
      <c r="AX133" s="273"/>
      <c r="AY133" s="273"/>
      <c r="AZ133" s="273"/>
      <c r="BA133" s="273"/>
      <c r="BB133" s="273"/>
      <c r="BC133" s="273"/>
      <c r="BD133" s="273"/>
      <c r="BE133" s="273"/>
      <c r="BF133" s="273"/>
      <c r="BG133" s="273"/>
      <c r="BH133" s="273"/>
      <c r="BI133" s="273"/>
      <c r="BJ133" s="273"/>
      <c r="BK133" s="273"/>
      <c r="BL133" s="273"/>
      <c r="BM133" s="273"/>
      <c r="BN133" s="273"/>
      <c r="BO133" s="273"/>
    </row>
    <row r="134" spans="1:67" s="58" customFormat="1" ht="148.5" customHeight="1" x14ac:dyDescent="0.2">
      <c r="A134" s="251" t="s">
        <v>486</v>
      </c>
      <c r="B134" s="251" t="s">
        <v>487</v>
      </c>
      <c r="C134" s="251" t="s">
        <v>496</v>
      </c>
      <c r="D134" s="251" t="s">
        <v>502</v>
      </c>
      <c r="E134" s="251" t="s">
        <v>503</v>
      </c>
      <c r="F134" s="404"/>
      <c r="G134" s="404"/>
      <c r="H134" s="404"/>
      <c r="I134" s="404">
        <v>1</v>
      </c>
      <c r="J134" s="404"/>
      <c r="K134" s="404"/>
      <c r="L134" s="404">
        <v>1</v>
      </c>
      <c r="M134" s="404"/>
      <c r="N134" s="404"/>
      <c r="O134" s="404">
        <v>1</v>
      </c>
      <c r="P134" s="404"/>
      <c r="Q134" s="404"/>
      <c r="R134" s="405">
        <f t="shared" si="3"/>
        <v>3</v>
      </c>
      <c r="S134" s="251" t="s">
        <v>100</v>
      </c>
      <c r="T134" s="251" t="s">
        <v>315</v>
      </c>
      <c r="U134" s="251"/>
      <c r="V134" s="251" t="s">
        <v>491</v>
      </c>
      <c r="W134" s="392" t="s">
        <v>495</v>
      </c>
      <c r="X134" s="273"/>
      <c r="Y134" s="279"/>
      <c r="Z134" s="279"/>
      <c r="AA134" s="279"/>
      <c r="AB134" s="279"/>
      <c r="AC134" s="279"/>
      <c r="AD134" s="279"/>
      <c r="AE134" s="279"/>
      <c r="AF134" s="279"/>
      <c r="AG134" s="273"/>
      <c r="AH134" s="273"/>
      <c r="AI134" s="273"/>
      <c r="AJ134" s="273"/>
      <c r="AK134" s="273"/>
      <c r="AL134" s="273"/>
      <c r="AM134" s="273"/>
      <c r="AN134" s="273"/>
      <c r="AO134" s="273"/>
      <c r="AP134" s="273"/>
      <c r="AQ134" s="273"/>
      <c r="AR134" s="273"/>
      <c r="AS134" s="273"/>
      <c r="AT134" s="273"/>
      <c r="AU134" s="273"/>
      <c r="AV134" s="273"/>
      <c r="AW134" s="273"/>
      <c r="AX134" s="273"/>
      <c r="AY134" s="273"/>
      <c r="AZ134" s="273"/>
      <c r="BA134" s="273"/>
      <c r="BB134" s="273"/>
      <c r="BC134" s="273"/>
      <c r="BD134" s="273"/>
      <c r="BE134" s="273"/>
      <c r="BF134" s="273"/>
      <c r="BG134" s="273"/>
      <c r="BH134" s="273"/>
      <c r="BI134" s="273"/>
      <c r="BJ134" s="273"/>
      <c r="BK134" s="273"/>
      <c r="BL134" s="273"/>
      <c r="BM134" s="273"/>
      <c r="BN134" s="273"/>
      <c r="BO134" s="273"/>
    </row>
    <row r="135" spans="1:67" s="58" customFormat="1" ht="102" x14ac:dyDescent="0.2">
      <c r="A135" s="251" t="s">
        <v>486</v>
      </c>
      <c r="B135" s="251" t="s">
        <v>487</v>
      </c>
      <c r="C135" s="251" t="s">
        <v>496</v>
      </c>
      <c r="D135" s="251" t="s">
        <v>504</v>
      </c>
      <c r="E135" s="251" t="s">
        <v>505</v>
      </c>
      <c r="F135" s="404"/>
      <c r="G135" s="404"/>
      <c r="H135" s="404"/>
      <c r="I135" s="404"/>
      <c r="J135" s="404">
        <v>1</v>
      </c>
      <c r="K135" s="404"/>
      <c r="L135" s="404"/>
      <c r="M135" s="404">
        <v>1</v>
      </c>
      <c r="N135" s="404"/>
      <c r="O135" s="404"/>
      <c r="P135" s="404">
        <v>1</v>
      </c>
      <c r="Q135" s="404"/>
      <c r="R135" s="405">
        <f t="shared" si="3"/>
        <v>3</v>
      </c>
      <c r="S135" s="251" t="s">
        <v>100</v>
      </c>
      <c r="T135" s="251" t="s">
        <v>315</v>
      </c>
      <c r="U135" s="251" t="s">
        <v>506</v>
      </c>
      <c r="V135" s="251" t="s">
        <v>491</v>
      </c>
      <c r="W135" s="392" t="s">
        <v>495</v>
      </c>
      <c r="X135" s="273"/>
      <c r="Y135" s="279"/>
      <c r="Z135" s="279"/>
      <c r="AA135" s="279"/>
      <c r="AB135" s="279"/>
      <c r="AC135" s="279"/>
      <c r="AD135" s="279"/>
      <c r="AE135" s="279"/>
      <c r="AF135" s="279"/>
      <c r="AG135" s="273"/>
      <c r="AH135" s="273"/>
      <c r="AI135" s="273"/>
      <c r="AJ135" s="273"/>
      <c r="AK135" s="273"/>
      <c r="AL135" s="273"/>
      <c r="AM135" s="273"/>
      <c r="AN135" s="273"/>
      <c r="AO135" s="273"/>
      <c r="AP135" s="273"/>
      <c r="AQ135" s="273"/>
      <c r="AR135" s="273"/>
      <c r="AS135" s="273"/>
      <c r="AT135" s="273"/>
      <c r="AU135" s="273"/>
      <c r="AV135" s="273"/>
      <c r="AW135" s="273"/>
      <c r="AX135" s="273"/>
      <c r="AY135" s="273"/>
      <c r="AZ135" s="273"/>
      <c r="BA135" s="273"/>
      <c r="BB135" s="273"/>
      <c r="BC135" s="273"/>
      <c r="BD135" s="273"/>
      <c r="BE135" s="273"/>
      <c r="BF135" s="273"/>
      <c r="BG135" s="273"/>
      <c r="BH135" s="273"/>
      <c r="BI135" s="273"/>
      <c r="BJ135" s="273"/>
      <c r="BK135" s="273"/>
      <c r="BL135" s="273"/>
      <c r="BM135" s="273"/>
      <c r="BN135" s="273"/>
      <c r="BO135" s="273"/>
    </row>
    <row r="136" spans="1:67" s="58" customFormat="1" ht="89.25" x14ac:dyDescent="0.2">
      <c r="A136" s="251" t="s">
        <v>486</v>
      </c>
      <c r="B136" s="251" t="s">
        <v>507</v>
      </c>
      <c r="C136" s="250" t="s">
        <v>508</v>
      </c>
      <c r="D136" s="250" t="s">
        <v>509</v>
      </c>
      <c r="E136" s="250" t="s">
        <v>510</v>
      </c>
      <c r="F136" s="406">
        <v>1</v>
      </c>
      <c r="G136" s="406"/>
      <c r="H136" s="406"/>
      <c r="I136" s="406"/>
      <c r="J136" s="406"/>
      <c r="K136" s="406"/>
      <c r="L136" s="406"/>
      <c r="M136" s="406"/>
      <c r="N136" s="406"/>
      <c r="O136" s="406"/>
      <c r="P136" s="406"/>
      <c r="Q136" s="406"/>
      <c r="R136" s="405">
        <f t="shared" si="3"/>
        <v>1</v>
      </c>
      <c r="S136" s="251" t="s">
        <v>50</v>
      </c>
      <c r="T136" s="251"/>
      <c r="U136" s="251"/>
      <c r="V136" s="250" t="s">
        <v>511</v>
      </c>
      <c r="W136" s="393" t="s">
        <v>469</v>
      </c>
      <c r="X136" s="273"/>
      <c r="Y136" s="279"/>
      <c r="Z136" s="279"/>
      <c r="AA136" s="279"/>
      <c r="AB136" s="279"/>
      <c r="AC136" s="279"/>
      <c r="AD136" s="279"/>
      <c r="AE136" s="279"/>
      <c r="AF136" s="279"/>
      <c r="AG136" s="273"/>
      <c r="AH136" s="273"/>
      <c r="AI136" s="273"/>
      <c r="AJ136" s="273"/>
      <c r="AK136" s="273"/>
      <c r="AL136" s="273"/>
      <c r="AM136" s="273"/>
      <c r="AN136" s="273"/>
      <c r="AO136" s="273"/>
      <c r="AP136" s="273"/>
      <c r="AQ136" s="273"/>
      <c r="AR136" s="273"/>
      <c r="AS136" s="273"/>
      <c r="AT136" s="273"/>
      <c r="AU136" s="273"/>
      <c r="AV136" s="273"/>
      <c r="AW136" s="273"/>
      <c r="AX136" s="273"/>
      <c r="AY136" s="273"/>
      <c r="AZ136" s="273"/>
      <c r="BA136" s="273"/>
      <c r="BB136" s="273"/>
      <c r="BC136" s="273"/>
      <c r="BD136" s="273"/>
      <c r="BE136" s="273"/>
      <c r="BF136" s="273"/>
      <c r="BG136" s="273"/>
      <c r="BH136" s="273"/>
      <c r="BI136" s="273"/>
      <c r="BJ136" s="273"/>
      <c r="BK136" s="273"/>
      <c r="BL136" s="273"/>
      <c r="BM136" s="273"/>
      <c r="BN136" s="273"/>
      <c r="BO136" s="273"/>
    </row>
    <row r="137" spans="1:67" s="58" customFormat="1" ht="51" x14ac:dyDescent="0.2">
      <c r="A137" s="251" t="s">
        <v>512</v>
      </c>
      <c r="B137" s="251" t="s">
        <v>513</v>
      </c>
      <c r="C137" s="251" t="s">
        <v>514</v>
      </c>
      <c r="D137" s="251" t="s">
        <v>515</v>
      </c>
      <c r="E137" s="251" t="s">
        <v>516</v>
      </c>
      <c r="F137" s="404" t="s">
        <v>517</v>
      </c>
      <c r="G137" s="404" t="s">
        <v>517</v>
      </c>
      <c r="H137" s="404">
        <v>1</v>
      </c>
      <c r="I137" s="404" t="s">
        <v>517</v>
      </c>
      <c r="J137" s="404" t="s">
        <v>517</v>
      </c>
      <c r="K137" s="404">
        <v>1</v>
      </c>
      <c r="L137" s="404" t="s">
        <v>517</v>
      </c>
      <c r="M137" s="404" t="s">
        <v>517</v>
      </c>
      <c r="N137" s="404">
        <v>1</v>
      </c>
      <c r="O137" s="404" t="s">
        <v>517</v>
      </c>
      <c r="P137" s="404" t="s">
        <v>517</v>
      </c>
      <c r="Q137" s="404">
        <v>1</v>
      </c>
      <c r="R137" s="405">
        <f t="shared" si="3"/>
        <v>4</v>
      </c>
      <c r="S137" s="251" t="s">
        <v>120</v>
      </c>
      <c r="T137" s="251" t="s">
        <v>50</v>
      </c>
      <c r="U137" s="251" t="s">
        <v>426</v>
      </c>
      <c r="V137" s="251"/>
      <c r="W137" s="392" t="s">
        <v>518</v>
      </c>
      <c r="X137" s="273"/>
      <c r="Y137" s="279"/>
      <c r="Z137" s="279"/>
      <c r="AA137" s="279"/>
      <c r="AB137" s="279"/>
      <c r="AC137" s="279"/>
      <c r="AD137" s="279"/>
      <c r="AE137" s="279"/>
      <c r="AF137" s="279"/>
      <c r="AG137" s="273"/>
      <c r="AH137" s="273"/>
      <c r="AI137" s="273"/>
      <c r="AJ137" s="273"/>
      <c r="AK137" s="273"/>
      <c r="AL137" s="273"/>
      <c r="AM137" s="273"/>
      <c r="AN137" s="273"/>
      <c r="AO137" s="273"/>
      <c r="AP137" s="273"/>
      <c r="AQ137" s="273"/>
      <c r="AR137" s="273"/>
      <c r="AS137" s="273"/>
      <c r="AT137" s="273"/>
      <c r="AU137" s="273"/>
      <c r="AV137" s="273"/>
      <c r="AW137" s="273"/>
      <c r="AX137" s="273"/>
      <c r="AY137" s="273"/>
      <c r="AZ137" s="273"/>
      <c r="BA137" s="273"/>
      <c r="BB137" s="273"/>
      <c r="BC137" s="273"/>
      <c r="BD137" s="273"/>
      <c r="BE137" s="273"/>
      <c r="BF137" s="273"/>
      <c r="BG137" s="273"/>
      <c r="BH137" s="273"/>
      <c r="BI137" s="273"/>
      <c r="BJ137" s="273"/>
      <c r="BK137" s="273"/>
      <c r="BL137" s="273"/>
      <c r="BM137" s="273"/>
      <c r="BN137" s="273"/>
      <c r="BO137" s="273"/>
    </row>
    <row r="138" spans="1:67" s="58" customFormat="1" ht="51" x14ac:dyDescent="0.2">
      <c r="A138" s="251" t="s">
        <v>512</v>
      </c>
      <c r="B138" s="251" t="s">
        <v>513</v>
      </c>
      <c r="C138" s="251" t="s">
        <v>514</v>
      </c>
      <c r="D138" s="251" t="s">
        <v>519</v>
      </c>
      <c r="E138" s="250" t="s">
        <v>520</v>
      </c>
      <c r="F138" s="406" t="s">
        <v>517</v>
      </c>
      <c r="G138" s="406" t="s">
        <v>517</v>
      </c>
      <c r="H138" s="406">
        <v>1</v>
      </c>
      <c r="I138" s="406" t="s">
        <v>517</v>
      </c>
      <c r="J138" s="406" t="s">
        <v>517</v>
      </c>
      <c r="K138" s="406">
        <v>1</v>
      </c>
      <c r="L138" s="406" t="s">
        <v>517</v>
      </c>
      <c r="M138" s="406" t="s">
        <v>517</v>
      </c>
      <c r="N138" s="406">
        <v>1</v>
      </c>
      <c r="O138" s="406" t="s">
        <v>517</v>
      </c>
      <c r="P138" s="406" t="s">
        <v>517</v>
      </c>
      <c r="Q138" s="406">
        <v>1</v>
      </c>
      <c r="R138" s="405">
        <f t="shared" si="3"/>
        <v>4</v>
      </c>
      <c r="S138" s="251" t="s">
        <v>120</v>
      </c>
      <c r="T138" s="251"/>
      <c r="U138" s="251"/>
      <c r="V138" s="250"/>
      <c r="W138" s="392" t="s">
        <v>518</v>
      </c>
      <c r="X138" s="273"/>
      <c r="Y138" s="279"/>
      <c r="Z138" s="279"/>
      <c r="AA138" s="279"/>
      <c r="AB138" s="279"/>
      <c r="AC138" s="279"/>
      <c r="AD138" s="279"/>
      <c r="AE138" s="279"/>
      <c r="AF138" s="279"/>
      <c r="AG138" s="273"/>
      <c r="AH138" s="273"/>
      <c r="AI138" s="273"/>
      <c r="AJ138" s="273"/>
      <c r="AK138" s="273"/>
      <c r="AL138" s="273"/>
      <c r="AM138" s="273"/>
      <c r="AN138" s="273"/>
      <c r="AO138" s="273"/>
      <c r="AP138" s="273"/>
      <c r="AQ138" s="273"/>
      <c r="AR138" s="273"/>
      <c r="AS138" s="273"/>
      <c r="AT138" s="273"/>
      <c r="AU138" s="273"/>
      <c r="AV138" s="273"/>
      <c r="AW138" s="273"/>
      <c r="AX138" s="273"/>
      <c r="AY138" s="273"/>
      <c r="AZ138" s="273"/>
      <c r="BA138" s="273"/>
      <c r="BB138" s="273"/>
      <c r="BC138" s="273"/>
      <c r="BD138" s="273"/>
      <c r="BE138" s="273"/>
      <c r="BF138" s="273"/>
      <c r="BG138" s="273"/>
      <c r="BH138" s="273"/>
      <c r="BI138" s="273"/>
      <c r="BJ138" s="273"/>
      <c r="BK138" s="273"/>
      <c r="BL138" s="273"/>
      <c r="BM138" s="273"/>
      <c r="BN138" s="273"/>
      <c r="BO138" s="273"/>
    </row>
    <row r="139" spans="1:67" s="58" customFormat="1" ht="51" x14ac:dyDescent="0.2">
      <c r="A139" s="251" t="s">
        <v>512</v>
      </c>
      <c r="B139" s="251" t="s">
        <v>513</v>
      </c>
      <c r="C139" s="251" t="s">
        <v>514</v>
      </c>
      <c r="D139" s="251" t="s">
        <v>521</v>
      </c>
      <c r="E139" s="251" t="s">
        <v>522</v>
      </c>
      <c r="F139" s="404" t="s">
        <v>517</v>
      </c>
      <c r="G139" s="404" t="s">
        <v>517</v>
      </c>
      <c r="H139" s="404"/>
      <c r="I139" s="404" t="s">
        <v>517</v>
      </c>
      <c r="J139" s="404" t="s">
        <v>517</v>
      </c>
      <c r="K139" s="404">
        <v>1</v>
      </c>
      <c r="L139" s="404" t="s">
        <v>517</v>
      </c>
      <c r="M139" s="404" t="s">
        <v>517</v>
      </c>
      <c r="N139" s="404"/>
      <c r="O139" s="404" t="s">
        <v>517</v>
      </c>
      <c r="P139" s="404" t="s">
        <v>517</v>
      </c>
      <c r="Q139" s="404">
        <v>1</v>
      </c>
      <c r="R139" s="405">
        <f t="shared" si="3"/>
        <v>2</v>
      </c>
      <c r="S139" s="251" t="s">
        <v>50</v>
      </c>
      <c r="T139" s="251"/>
      <c r="U139" s="251" t="s">
        <v>523</v>
      </c>
      <c r="V139" s="251"/>
      <c r="W139" s="392" t="s">
        <v>518</v>
      </c>
      <c r="X139" s="273"/>
      <c r="Y139" s="279"/>
      <c r="Z139" s="279"/>
      <c r="AA139" s="279"/>
      <c r="AB139" s="279"/>
      <c r="AC139" s="279"/>
      <c r="AD139" s="279"/>
      <c r="AE139" s="279"/>
      <c r="AF139" s="279"/>
      <c r="AG139" s="273"/>
      <c r="AH139" s="273"/>
      <c r="AI139" s="273"/>
      <c r="AJ139" s="273"/>
      <c r="AK139" s="273"/>
      <c r="AL139" s="273"/>
      <c r="AM139" s="273"/>
      <c r="AN139" s="273"/>
      <c r="AO139" s="273"/>
      <c r="AP139" s="273"/>
      <c r="AQ139" s="273"/>
      <c r="AR139" s="273"/>
      <c r="AS139" s="273"/>
      <c r="AT139" s="273"/>
      <c r="AU139" s="273"/>
      <c r="AV139" s="273"/>
      <c r="AW139" s="273"/>
      <c r="AX139" s="273"/>
      <c r="AY139" s="273"/>
      <c r="AZ139" s="273"/>
      <c r="BA139" s="273"/>
      <c r="BB139" s="273"/>
      <c r="BC139" s="273"/>
      <c r="BD139" s="273"/>
      <c r="BE139" s="273"/>
      <c r="BF139" s="273"/>
      <c r="BG139" s="273"/>
      <c r="BH139" s="273"/>
      <c r="BI139" s="273"/>
      <c r="BJ139" s="273"/>
      <c r="BK139" s="273"/>
      <c r="BL139" s="273"/>
      <c r="BM139" s="273"/>
      <c r="BN139" s="273"/>
      <c r="BO139" s="273"/>
    </row>
    <row r="140" spans="1:67" s="58" customFormat="1" ht="66" customHeight="1" x14ac:dyDescent="0.2">
      <c r="A140" s="251" t="s">
        <v>265</v>
      </c>
      <c r="B140" s="251" t="s">
        <v>524</v>
      </c>
      <c r="C140" s="250" t="s">
        <v>525</v>
      </c>
      <c r="D140" s="250" t="s">
        <v>526</v>
      </c>
      <c r="E140" s="250" t="s">
        <v>527</v>
      </c>
      <c r="F140" s="406"/>
      <c r="G140" s="406"/>
      <c r="H140" s="406"/>
      <c r="I140" s="406"/>
      <c r="J140" s="406"/>
      <c r="K140" s="406"/>
      <c r="L140" s="406"/>
      <c r="M140" s="406"/>
      <c r="N140" s="406">
        <v>1</v>
      </c>
      <c r="O140" s="406"/>
      <c r="P140" s="406"/>
      <c r="Q140" s="406"/>
      <c r="R140" s="405">
        <f t="shared" si="3"/>
        <v>1</v>
      </c>
      <c r="S140" s="251" t="s">
        <v>50</v>
      </c>
      <c r="T140" s="251"/>
      <c r="U140" s="251" t="s">
        <v>528</v>
      </c>
      <c r="V140" s="250"/>
      <c r="W140" s="393" t="s">
        <v>469</v>
      </c>
      <c r="X140" s="273"/>
      <c r="Y140" s="279"/>
      <c r="Z140" s="279"/>
      <c r="AA140" s="279"/>
      <c r="AB140" s="279"/>
      <c r="AC140" s="279"/>
      <c r="AD140" s="279"/>
      <c r="AE140" s="279"/>
      <c r="AF140" s="279"/>
      <c r="AG140" s="273"/>
      <c r="AH140" s="273"/>
      <c r="AI140" s="273"/>
      <c r="AJ140" s="273"/>
      <c r="AK140" s="273"/>
      <c r="AL140" s="273"/>
      <c r="AM140" s="273"/>
      <c r="AN140" s="273"/>
      <c r="AO140" s="273"/>
      <c r="AP140" s="273"/>
      <c r="AQ140" s="273"/>
      <c r="AR140" s="273"/>
      <c r="AS140" s="273"/>
      <c r="AT140" s="273"/>
      <c r="AU140" s="273"/>
      <c r="AV140" s="273"/>
      <c r="AW140" s="273"/>
      <c r="AX140" s="273"/>
      <c r="AY140" s="273"/>
      <c r="AZ140" s="273"/>
      <c r="BA140" s="273"/>
      <c r="BB140" s="273"/>
      <c r="BC140" s="273"/>
      <c r="BD140" s="273"/>
      <c r="BE140" s="273"/>
      <c r="BF140" s="273"/>
      <c r="BG140" s="273"/>
      <c r="BH140" s="273"/>
      <c r="BI140" s="273"/>
      <c r="BJ140" s="273"/>
      <c r="BK140" s="273"/>
      <c r="BL140" s="273"/>
      <c r="BM140" s="273"/>
      <c r="BN140" s="273"/>
      <c r="BO140" s="273"/>
    </row>
    <row r="141" spans="1:67" s="58" customFormat="1" ht="58.5" customHeight="1" x14ac:dyDescent="0.2">
      <c r="A141" s="251" t="s">
        <v>265</v>
      </c>
      <c r="B141" s="251" t="s">
        <v>524</v>
      </c>
      <c r="C141" s="250" t="s">
        <v>525</v>
      </c>
      <c r="D141" s="250" t="s">
        <v>529</v>
      </c>
      <c r="E141" s="251" t="s">
        <v>530</v>
      </c>
      <c r="F141" s="404"/>
      <c r="G141" s="404"/>
      <c r="H141" s="404">
        <v>1</v>
      </c>
      <c r="I141" s="404"/>
      <c r="J141" s="404"/>
      <c r="K141" s="404">
        <v>1</v>
      </c>
      <c r="L141" s="404"/>
      <c r="M141" s="404"/>
      <c r="N141" s="404">
        <v>1</v>
      </c>
      <c r="O141" s="404"/>
      <c r="P141" s="404"/>
      <c r="Q141" s="404">
        <v>1</v>
      </c>
      <c r="R141" s="405">
        <f t="shared" si="3"/>
        <v>4</v>
      </c>
      <c r="S141" s="251" t="s">
        <v>120</v>
      </c>
      <c r="T141" s="251"/>
      <c r="U141" s="251"/>
      <c r="V141" s="251"/>
      <c r="W141" s="393" t="s">
        <v>469</v>
      </c>
      <c r="X141" s="273"/>
      <c r="Y141" s="279"/>
      <c r="Z141" s="279"/>
      <c r="AA141" s="279"/>
      <c r="AB141" s="279"/>
      <c r="AC141" s="279"/>
      <c r="AD141" s="279"/>
      <c r="AE141" s="279"/>
      <c r="AF141" s="279"/>
      <c r="AG141" s="273"/>
      <c r="AH141" s="273"/>
      <c r="AI141" s="273"/>
      <c r="AJ141" s="273"/>
      <c r="AK141" s="273"/>
      <c r="AL141" s="273"/>
      <c r="AM141" s="273"/>
      <c r="AN141" s="273"/>
      <c r="AO141" s="273"/>
      <c r="AP141" s="273"/>
      <c r="AQ141" s="273"/>
      <c r="AR141" s="273"/>
      <c r="AS141" s="273"/>
      <c r="AT141" s="273"/>
      <c r="AU141" s="273"/>
      <c r="AV141" s="273"/>
      <c r="AW141" s="273"/>
      <c r="AX141" s="273"/>
      <c r="AY141" s="273"/>
      <c r="AZ141" s="273"/>
      <c r="BA141" s="273"/>
      <c r="BB141" s="273"/>
      <c r="BC141" s="273"/>
      <c r="BD141" s="273"/>
      <c r="BE141" s="273"/>
      <c r="BF141" s="273"/>
      <c r="BG141" s="273"/>
      <c r="BH141" s="273"/>
      <c r="BI141" s="273"/>
      <c r="BJ141" s="273"/>
      <c r="BK141" s="273"/>
      <c r="BL141" s="273"/>
      <c r="BM141" s="273"/>
      <c r="BN141" s="273"/>
      <c r="BO141" s="273"/>
    </row>
    <row r="142" spans="1:67" s="58" customFormat="1" ht="72" customHeight="1" x14ac:dyDescent="0.2">
      <c r="A142" s="251" t="s">
        <v>265</v>
      </c>
      <c r="B142" s="251" t="s">
        <v>524</v>
      </c>
      <c r="C142" s="250" t="s">
        <v>525</v>
      </c>
      <c r="D142" s="250" t="s">
        <v>531</v>
      </c>
      <c r="E142" s="250" t="s">
        <v>532</v>
      </c>
      <c r="F142" s="406"/>
      <c r="G142" s="406"/>
      <c r="H142" s="406"/>
      <c r="I142" s="406"/>
      <c r="J142" s="406">
        <v>1</v>
      </c>
      <c r="K142" s="406"/>
      <c r="L142" s="406"/>
      <c r="M142" s="406"/>
      <c r="N142" s="406"/>
      <c r="O142" s="406"/>
      <c r="P142" s="406"/>
      <c r="Q142" s="406"/>
      <c r="R142" s="405">
        <f t="shared" si="3"/>
        <v>1</v>
      </c>
      <c r="S142" s="251" t="s">
        <v>50</v>
      </c>
      <c r="T142" s="251"/>
      <c r="U142" s="251" t="s">
        <v>533</v>
      </c>
      <c r="V142" s="250"/>
      <c r="W142" s="393" t="s">
        <v>469</v>
      </c>
      <c r="X142" s="273"/>
      <c r="Y142" s="279"/>
      <c r="Z142" s="279"/>
      <c r="AA142" s="279"/>
      <c r="AB142" s="279"/>
      <c r="AC142" s="279"/>
      <c r="AD142" s="279"/>
      <c r="AE142" s="279"/>
      <c r="AF142" s="279"/>
      <c r="AG142" s="273"/>
      <c r="AH142" s="273"/>
      <c r="AI142" s="273"/>
      <c r="AJ142" s="273"/>
      <c r="AK142" s="273"/>
      <c r="AL142" s="273"/>
      <c r="AM142" s="273"/>
      <c r="AN142" s="273"/>
      <c r="AO142" s="273"/>
      <c r="AP142" s="273"/>
      <c r="AQ142" s="273"/>
      <c r="AR142" s="273"/>
      <c r="AS142" s="273"/>
      <c r="AT142" s="273"/>
      <c r="AU142" s="273"/>
      <c r="AV142" s="273"/>
      <c r="AW142" s="273"/>
      <c r="AX142" s="273"/>
      <c r="AY142" s="273"/>
      <c r="AZ142" s="273"/>
      <c r="BA142" s="273"/>
      <c r="BB142" s="273"/>
      <c r="BC142" s="273"/>
      <c r="BD142" s="273"/>
      <c r="BE142" s="273"/>
      <c r="BF142" s="273"/>
      <c r="BG142" s="273"/>
      <c r="BH142" s="273"/>
      <c r="BI142" s="273"/>
      <c r="BJ142" s="273"/>
      <c r="BK142" s="273"/>
      <c r="BL142" s="273"/>
      <c r="BM142" s="273"/>
      <c r="BN142" s="273"/>
      <c r="BO142" s="273"/>
    </row>
    <row r="143" spans="1:67" s="58" customFormat="1" ht="58.5" customHeight="1" x14ac:dyDescent="0.2">
      <c r="A143" s="251" t="s">
        <v>265</v>
      </c>
      <c r="B143" s="251" t="s">
        <v>524</v>
      </c>
      <c r="C143" s="250" t="s">
        <v>525</v>
      </c>
      <c r="D143" s="250" t="s">
        <v>534</v>
      </c>
      <c r="E143" s="251" t="s">
        <v>535</v>
      </c>
      <c r="F143" s="404"/>
      <c r="G143" s="404"/>
      <c r="H143" s="404"/>
      <c r="I143" s="404"/>
      <c r="J143" s="404"/>
      <c r="K143" s="404"/>
      <c r="L143" s="404">
        <v>1</v>
      </c>
      <c r="M143" s="404"/>
      <c r="N143" s="404"/>
      <c r="O143" s="404"/>
      <c r="P143" s="404"/>
      <c r="Q143" s="404"/>
      <c r="R143" s="405">
        <f t="shared" si="3"/>
        <v>1</v>
      </c>
      <c r="S143" s="251" t="s">
        <v>123</v>
      </c>
      <c r="T143" s="251"/>
      <c r="U143" s="251"/>
      <c r="V143" s="251"/>
      <c r="W143" s="393" t="s">
        <v>469</v>
      </c>
      <c r="X143" s="273"/>
      <c r="Y143" s="279"/>
      <c r="Z143" s="279"/>
      <c r="AA143" s="279"/>
      <c r="AB143" s="279"/>
      <c r="AC143" s="279"/>
      <c r="AD143" s="279"/>
      <c r="AE143" s="279"/>
      <c r="AF143" s="279"/>
      <c r="AG143" s="273"/>
      <c r="AH143" s="273"/>
      <c r="AI143" s="273"/>
      <c r="AJ143" s="273"/>
      <c r="AK143" s="273"/>
      <c r="AL143" s="273"/>
      <c r="AM143" s="273"/>
      <c r="AN143" s="273"/>
      <c r="AO143" s="273"/>
      <c r="AP143" s="273"/>
      <c r="AQ143" s="273"/>
      <c r="AR143" s="273"/>
      <c r="AS143" s="273"/>
      <c r="AT143" s="273"/>
      <c r="AU143" s="273"/>
      <c r="AV143" s="273"/>
      <c r="AW143" s="273"/>
      <c r="AX143" s="273"/>
      <c r="AY143" s="273"/>
      <c r="AZ143" s="273"/>
      <c r="BA143" s="273"/>
      <c r="BB143" s="273"/>
      <c r="BC143" s="273"/>
      <c r="BD143" s="273"/>
      <c r="BE143" s="273"/>
      <c r="BF143" s="273"/>
      <c r="BG143" s="273"/>
      <c r="BH143" s="273"/>
      <c r="BI143" s="273"/>
      <c r="BJ143" s="273"/>
      <c r="BK143" s="273"/>
      <c r="BL143" s="273"/>
      <c r="BM143" s="273"/>
      <c r="BN143" s="273"/>
      <c r="BO143" s="273"/>
    </row>
    <row r="144" spans="1:67" s="58" customFormat="1" ht="58.5" customHeight="1" x14ac:dyDescent="0.2">
      <c r="A144" s="251" t="s">
        <v>265</v>
      </c>
      <c r="B144" s="251" t="s">
        <v>524</v>
      </c>
      <c r="C144" s="250" t="s">
        <v>525</v>
      </c>
      <c r="D144" s="250" t="s">
        <v>536</v>
      </c>
      <c r="E144" s="251" t="s">
        <v>537</v>
      </c>
      <c r="F144" s="404"/>
      <c r="G144" s="404"/>
      <c r="H144" s="404"/>
      <c r="I144" s="404"/>
      <c r="J144" s="404"/>
      <c r="K144" s="404">
        <v>1</v>
      </c>
      <c r="L144" s="404"/>
      <c r="M144" s="404"/>
      <c r="N144" s="404"/>
      <c r="O144" s="404"/>
      <c r="P144" s="404"/>
      <c r="Q144" s="404">
        <v>1</v>
      </c>
      <c r="R144" s="405">
        <f t="shared" si="3"/>
        <v>2</v>
      </c>
      <c r="S144" s="251" t="s">
        <v>108</v>
      </c>
      <c r="T144" s="251"/>
      <c r="U144" s="251"/>
      <c r="V144" s="251"/>
      <c r="W144" s="393" t="s">
        <v>469</v>
      </c>
      <c r="X144" s="273"/>
      <c r="Y144" s="279"/>
      <c r="Z144" s="279"/>
      <c r="AA144" s="279"/>
      <c r="AB144" s="279"/>
      <c r="AC144" s="279"/>
      <c r="AD144" s="279"/>
      <c r="AE144" s="279"/>
      <c r="AF144" s="279"/>
      <c r="AG144" s="273"/>
      <c r="AH144" s="273"/>
      <c r="AI144" s="273"/>
      <c r="AJ144" s="273"/>
      <c r="AK144" s="273"/>
      <c r="AL144" s="273"/>
      <c r="AM144" s="273"/>
      <c r="AN144" s="273"/>
      <c r="AO144" s="273"/>
      <c r="AP144" s="273"/>
      <c r="AQ144" s="273"/>
      <c r="AR144" s="273"/>
      <c r="AS144" s="273"/>
      <c r="AT144" s="273"/>
      <c r="AU144" s="273"/>
      <c r="AV144" s="273"/>
      <c r="AW144" s="273"/>
      <c r="AX144" s="273"/>
      <c r="AY144" s="273"/>
      <c r="AZ144" s="273"/>
      <c r="BA144" s="273"/>
      <c r="BB144" s="273"/>
      <c r="BC144" s="273"/>
      <c r="BD144" s="273"/>
      <c r="BE144" s="273"/>
      <c r="BF144" s="273"/>
      <c r="BG144" s="273"/>
      <c r="BH144" s="273"/>
      <c r="BI144" s="273"/>
      <c r="BJ144" s="273"/>
      <c r="BK144" s="273"/>
      <c r="BL144" s="273"/>
      <c r="BM144" s="273"/>
      <c r="BN144" s="273"/>
      <c r="BO144" s="273"/>
    </row>
    <row r="145" spans="1:67" s="58" customFormat="1" ht="89.25" x14ac:dyDescent="0.2">
      <c r="A145" s="251" t="s">
        <v>265</v>
      </c>
      <c r="B145" s="251" t="s">
        <v>524</v>
      </c>
      <c r="C145" s="250" t="s">
        <v>525</v>
      </c>
      <c r="D145" s="250" t="s">
        <v>538</v>
      </c>
      <c r="E145" s="250" t="s">
        <v>539</v>
      </c>
      <c r="F145" s="406"/>
      <c r="G145" s="406"/>
      <c r="H145" s="406"/>
      <c r="I145" s="406"/>
      <c r="J145" s="406"/>
      <c r="K145" s="406"/>
      <c r="L145" s="406"/>
      <c r="M145" s="406">
        <v>1</v>
      </c>
      <c r="N145" s="406"/>
      <c r="O145" s="406"/>
      <c r="P145" s="406"/>
      <c r="Q145" s="406"/>
      <c r="R145" s="405">
        <f t="shared" si="3"/>
        <v>1</v>
      </c>
      <c r="S145" s="251" t="s">
        <v>50</v>
      </c>
      <c r="T145" s="251"/>
      <c r="U145" s="251" t="s">
        <v>540</v>
      </c>
      <c r="V145" s="250"/>
      <c r="W145" s="393" t="s">
        <v>469</v>
      </c>
      <c r="X145" s="273"/>
      <c r="Y145" s="279"/>
      <c r="Z145" s="279"/>
      <c r="AA145" s="279"/>
      <c r="AB145" s="279"/>
      <c r="AC145" s="279"/>
      <c r="AD145" s="279"/>
      <c r="AE145" s="279"/>
      <c r="AF145" s="279"/>
      <c r="AG145" s="273"/>
      <c r="AH145" s="273"/>
      <c r="AI145" s="273"/>
      <c r="AJ145" s="273"/>
      <c r="AK145" s="273"/>
      <c r="AL145" s="273"/>
      <c r="AM145" s="273"/>
      <c r="AN145" s="273"/>
      <c r="AO145" s="273"/>
      <c r="AP145" s="273"/>
      <c r="AQ145" s="273"/>
      <c r="AR145" s="273"/>
      <c r="AS145" s="273"/>
      <c r="AT145" s="273"/>
      <c r="AU145" s="273"/>
      <c r="AV145" s="273"/>
      <c r="AW145" s="273"/>
      <c r="AX145" s="273"/>
      <c r="AY145" s="273"/>
      <c r="AZ145" s="273"/>
      <c r="BA145" s="273"/>
      <c r="BB145" s="273"/>
      <c r="BC145" s="273"/>
      <c r="BD145" s="273"/>
      <c r="BE145" s="273"/>
      <c r="BF145" s="273"/>
      <c r="BG145" s="273"/>
      <c r="BH145" s="273"/>
      <c r="BI145" s="273"/>
      <c r="BJ145" s="273"/>
      <c r="BK145" s="273"/>
      <c r="BL145" s="273"/>
      <c r="BM145" s="273"/>
      <c r="BN145" s="273"/>
      <c r="BO145" s="273"/>
    </row>
    <row r="146" spans="1:67" s="58" customFormat="1" ht="89.25" x14ac:dyDescent="0.2">
      <c r="A146" s="251" t="s">
        <v>265</v>
      </c>
      <c r="B146" s="251" t="s">
        <v>524</v>
      </c>
      <c r="C146" s="250" t="s">
        <v>525</v>
      </c>
      <c r="D146" s="250" t="s">
        <v>541</v>
      </c>
      <c r="E146" s="251" t="s">
        <v>542</v>
      </c>
      <c r="F146" s="404"/>
      <c r="G146" s="404"/>
      <c r="H146" s="404">
        <v>1</v>
      </c>
      <c r="I146" s="404"/>
      <c r="J146" s="404"/>
      <c r="K146" s="404">
        <v>1</v>
      </c>
      <c r="L146" s="404"/>
      <c r="M146" s="404"/>
      <c r="N146" s="404">
        <v>1</v>
      </c>
      <c r="O146" s="404"/>
      <c r="P146" s="404"/>
      <c r="Q146" s="404">
        <v>1</v>
      </c>
      <c r="R146" s="405">
        <f t="shared" si="3"/>
        <v>4</v>
      </c>
      <c r="S146" s="251" t="s">
        <v>100</v>
      </c>
      <c r="T146" s="251"/>
      <c r="U146" s="251"/>
      <c r="V146" s="251"/>
      <c r="W146" s="393" t="s">
        <v>469</v>
      </c>
      <c r="X146" s="273"/>
      <c r="Y146" s="279"/>
      <c r="Z146" s="279"/>
      <c r="AA146" s="279"/>
      <c r="AB146" s="279"/>
      <c r="AC146" s="279"/>
      <c r="AD146" s="279"/>
      <c r="AE146" s="279"/>
      <c r="AF146" s="279"/>
      <c r="AG146" s="273"/>
      <c r="AH146" s="273"/>
      <c r="AI146" s="273"/>
      <c r="AJ146" s="273"/>
      <c r="AK146" s="273"/>
      <c r="AL146" s="273"/>
      <c r="AM146" s="273"/>
      <c r="AN146" s="273"/>
      <c r="AO146" s="273"/>
      <c r="AP146" s="273"/>
      <c r="AQ146" s="273"/>
      <c r="AR146" s="273"/>
      <c r="AS146" s="273"/>
      <c r="AT146" s="273"/>
      <c r="AU146" s="273"/>
      <c r="AV146" s="273"/>
      <c r="AW146" s="273"/>
      <c r="AX146" s="273"/>
      <c r="AY146" s="273"/>
      <c r="AZ146" s="273"/>
      <c r="BA146" s="273"/>
      <c r="BB146" s="273"/>
      <c r="BC146" s="273"/>
      <c r="BD146" s="273"/>
      <c r="BE146" s="273"/>
      <c r="BF146" s="273"/>
      <c r="BG146" s="273"/>
      <c r="BH146" s="273"/>
      <c r="BI146" s="273"/>
      <c r="BJ146" s="273"/>
      <c r="BK146" s="273"/>
      <c r="BL146" s="273"/>
      <c r="BM146" s="273"/>
      <c r="BN146" s="273"/>
      <c r="BO146" s="273"/>
    </row>
    <row r="147" spans="1:67" s="58" customFormat="1" ht="89.25" x14ac:dyDescent="0.2">
      <c r="A147" s="251" t="s">
        <v>265</v>
      </c>
      <c r="B147" s="251" t="s">
        <v>524</v>
      </c>
      <c r="C147" s="250" t="s">
        <v>525</v>
      </c>
      <c r="D147" s="250" t="s">
        <v>543</v>
      </c>
      <c r="E147" s="250" t="s">
        <v>544</v>
      </c>
      <c r="F147" s="406"/>
      <c r="G147" s="406">
        <v>1</v>
      </c>
      <c r="H147" s="406"/>
      <c r="I147" s="406"/>
      <c r="J147" s="406"/>
      <c r="K147" s="406"/>
      <c r="L147" s="406"/>
      <c r="M147" s="406"/>
      <c r="N147" s="406"/>
      <c r="O147" s="406"/>
      <c r="P147" s="406"/>
      <c r="Q147" s="406"/>
      <c r="R147" s="405">
        <f t="shared" si="3"/>
        <v>1</v>
      </c>
      <c r="S147" s="251" t="s">
        <v>100</v>
      </c>
      <c r="T147" s="251" t="s">
        <v>123</v>
      </c>
      <c r="U147" s="251"/>
      <c r="V147" s="250"/>
      <c r="W147" s="393" t="s">
        <v>469</v>
      </c>
      <c r="X147" s="273"/>
      <c r="Y147" s="279"/>
      <c r="Z147" s="279"/>
      <c r="AA147" s="279"/>
      <c r="AB147" s="279"/>
      <c r="AC147" s="279"/>
      <c r="AD147" s="279"/>
      <c r="AE147" s="279"/>
      <c r="AF147" s="279"/>
      <c r="AG147" s="273"/>
      <c r="AH147" s="273"/>
      <c r="AI147" s="273"/>
      <c r="AJ147" s="273"/>
      <c r="AK147" s="273"/>
      <c r="AL147" s="273"/>
      <c r="AM147" s="273"/>
      <c r="AN147" s="273"/>
      <c r="AO147" s="273"/>
      <c r="AP147" s="273"/>
      <c r="AQ147" s="273"/>
      <c r="AR147" s="273"/>
      <c r="AS147" s="273"/>
      <c r="AT147" s="273"/>
      <c r="AU147" s="273"/>
      <c r="AV147" s="273"/>
      <c r="AW147" s="273"/>
      <c r="AX147" s="273"/>
      <c r="AY147" s="273"/>
      <c r="AZ147" s="273"/>
      <c r="BA147" s="273"/>
      <c r="BB147" s="273"/>
      <c r="BC147" s="273"/>
      <c r="BD147" s="273"/>
      <c r="BE147" s="273"/>
      <c r="BF147" s="273"/>
      <c r="BG147" s="273"/>
      <c r="BH147" s="273"/>
      <c r="BI147" s="273"/>
      <c r="BJ147" s="273"/>
      <c r="BK147" s="273"/>
      <c r="BL147" s="273"/>
      <c r="BM147" s="273"/>
      <c r="BN147" s="273"/>
      <c r="BO147" s="273"/>
    </row>
    <row r="148" spans="1:67" s="58" customFormat="1" ht="89.25" x14ac:dyDescent="0.2">
      <c r="A148" s="251" t="s">
        <v>265</v>
      </c>
      <c r="B148" s="251" t="s">
        <v>524</v>
      </c>
      <c r="C148" s="250" t="s">
        <v>525</v>
      </c>
      <c r="D148" s="250" t="s">
        <v>545</v>
      </c>
      <c r="E148" s="251" t="s">
        <v>546</v>
      </c>
      <c r="F148" s="404"/>
      <c r="G148" s="404"/>
      <c r="H148" s="404"/>
      <c r="I148" s="404"/>
      <c r="J148" s="404"/>
      <c r="K148" s="404"/>
      <c r="L148" s="404"/>
      <c r="M148" s="404"/>
      <c r="N148" s="404"/>
      <c r="O148" s="404"/>
      <c r="P148" s="404">
        <v>1</v>
      </c>
      <c r="Q148" s="404"/>
      <c r="R148" s="405">
        <f t="shared" si="3"/>
        <v>1</v>
      </c>
      <c r="S148" s="251" t="s">
        <v>108</v>
      </c>
      <c r="T148" s="251" t="s">
        <v>123</v>
      </c>
      <c r="U148" s="251"/>
      <c r="V148" s="251"/>
      <c r="W148" s="393" t="s">
        <v>469</v>
      </c>
      <c r="X148" s="273"/>
      <c r="Y148" s="279"/>
      <c r="Z148" s="279"/>
      <c r="AA148" s="279"/>
      <c r="AB148" s="279"/>
      <c r="AC148" s="279"/>
      <c r="AD148" s="279"/>
      <c r="AE148" s="279"/>
      <c r="AF148" s="279"/>
      <c r="AG148" s="273"/>
      <c r="AH148" s="273"/>
      <c r="AI148" s="273"/>
      <c r="AJ148" s="273"/>
      <c r="AK148" s="273"/>
      <c r="AL148" s="273"/>
      <c r="AM148" s="273"/>
      <c r="AN148" s="273"/>
      <c r="AO148" s="273"/>
      <c r="AP148" s="273"/>
      <c r="AQ148" s="273"/>
      <c r="AR148" s="273"/>
      <c r="AS148" s="273"/>
      <c r="AT148" s="273"/>
      <c r="AU148" s="273"/>
      <c r="AV148" s="273"/>
      <c r="AW148" s="273"/>
      <c r="AX148" s="273"/>
      <c r="AY148" s="273"/>
      <c r="AZ148" s="273"/>
      <c r="BA148" s="273"/>
      <c r="BB148" s="273"/>
      <c r="BC148" s="273"/>
      <c r="BD148" s="273"/>
      <c r="BE148" s="273"/>
      <c r="BF148" s="273"/>
      <c r="BG148" s="273"/>
      <c r="BH148" s="273"/>
      <c r="BI148" s="273"/>
      <c r="BJ148" s="273"/>
      <c r="BK148" s="273"/>
      <c r="BL148" s="273"/>
      <c r="BM148" s="273"/>
      <c r="BN148" s="273"/>
      <c r="BO148" s="273"/>
    </row>
    <row r="149" spans="1:67" s="58" customFormat="1" ht="89.25" x14ac:dyDescent="0.2">
      <c r="A149" s="251" t="s">
        <v>265</v>
      </c>
      <c r="B149" s="251" t="s">
        <v>524</v>
      </c>
      <c r="C149" s="250" t="s">
        <v>525</v>
      </c>
      <c r="D149" s="250" t="s">
        <v>547</v>
      </c>
      <c r="E149" s="251" t="s">
        <v>548</v>
      </c>
      <c r="F149" s="404"/>
      <c r="G149" s="404"/>
      <c r="H149" s="404"/>
      <c r="I149" s="404"/>
      <c r="J149" s="404"/>
      <c r="K149" s="404"/>
      <c r="L149" s="404">
        <v>1</v>
      </c>
      <c r="M149" s="404">
        <v>1</v>
      </c>
      <c r="N149" s="404"/>
      <c r="O149" s="404"/>
      <c r="P149" s="404"/>
      <c r="Q149" s="404"/>
      <c r="R149" s="405">
        <f t="shared" si="3"/>
        <v>2</v>
      </c>
      <c r="S149" s="251" t="s">
        <v>123</v>
      </c>
      <c r="T149" s="251" t="s">
        <v>100</v>
      </c>
      <c r="U149" s="251"/>
      <c r="V149" s="251"/>
      <c r="W149" s="393" t="s">
        <v>469</v>
      </c>
      <c r="X149" s="273"/>
      <c r="Y149" s="279"/>
      <c r="Z149" s="279"/>
      <c r="AA149" s="279"/>
      <c r="AB149" s="279"/>
      <c r="AC149" s="279"/>
      <c r="AD149" s="279"/>
      <c r="AE149" s="279"/>
      <c r="AF149" s="279"/>
      <c r="AG149" s="273"/>
      <c r="AH149" s="273"/>
      <c r="AI149" s="273"/>
      <c r="AJ149" s="273"/>
      <c r="AK149" s="273"/>
      <c r="AL149" s="273"/>
      <c r="AM149" s="273"/>
      <c r="AN149" s="273"/>
      <c r="AO149" s="273"/>
      <c r="AP149" s="273"/>
      <c r="AQ149" s="273"/>
      <c r="AR149" s="273"/>
      <c r="AS149" s="273"/>
      <c r="AT149" s="273"/>
      <c r="AU149" s="273"/>
      <c r="AV149" s="273"/>
      <c r="AW149" s="273"/>
      <c r="AX149" s="273"/>
      <c r="AY149" s="273"/>
      <c r="AZ149" s="273"/>
      <c r="BA149" s="273"/>
      <c r="BB149" s="273"/>
      <c r="BC149" s="273"/>
      <c r="BD149" s="273"/>
      <c r="BE149" s="273"/>
      <c r="BF149" s="273"/>
      <c r="BG149" s="273"/>
      <c r="BH149" s="273"/>
      <c r="BI149" s="273"/>
      <c r="BJ149" s="273"/>
      <c r="BK149" s="273"/>
      <c r="BL149" s="273"/>
      <c r="BM149" s="273"/>
      <c r="BN149" s="273"/>
      <c r="BO149" s="273"/>
    </row>
    <row r="150" spans="1:67" s="58" customFormat="1" ht="89.25" x14ac:dyDescent="0.2">
      <c r="A150" s="251" t="s">
        <v>265</v>
      </c>
      <c r="B150" s="251" t="s">
        <v>524</v>
      </c>
      <c r="C150" s="250" t="s">
        <v>525</v>
      </c>
      <c r="D150" s="250" t="s">
        <v>549</v>
      </c>
      <c r="E150" s="251" t="s">
        <v>550</v>
      </c>
      <c r="F150" s="404"/>
      <c r="G150" s="404"/>
      <c r="H150" s="404"/>
      <c r="I150" s="404"/>
      <c r="J150" s="404"/>
      <c r="K150" s="404">
        <v>1</v>
      </c>
      <c r="L150" s="404"/>
      <c r="M150" s="404"/>
      <c r="N150" s="404"/>
      <c r="O150" s="404"/>
      <c r="P150" s="404">
        <v>1</v>
      </c>
      <c r="Q150" s="404"/>
      <c r="R150" s="405">
        <f t="shared" si="3"/>
        <v>2</v>
      </c>
      <c r="S150" s="251" t="s">
        <v>551</v>
      </c>
      <c r="T150" s="251"/>
      <c r="U150" s="251"/>
      <c r="V150" s="251"/>
      <c r="W150" s="393" t="s">
        <v>469</v>
      </c>
      <c r="X150" s="273"/>
      <c r="Y150" s="279"/>
      <c r="Z150" s="279"/>
      <c r="AA150" s="279"/>
      <c r="AB150" s="279"/>
      <c r="AC150" s="279"/>
      <c r="AD150" s="279"/>
      <c r="AE150" s="279"/>
      <c r="AF150" s="279"/>
      <c r="AG150" s="273"/>
      <c r="AH150" s="273"/>
      <c r="AI150" s="273"/>
      <c r="AJ150" s="273"/>
      <c r="AK150" s="273"/>
      <c r="AL150" s="273"/>
      <c r="AM150" s="273"/>
      <c r="AN150" s="273"/>
      <c r="AO150" s="273"/>
      <c r="AP150" s="273"/>
      <c r="AQ150" s="273"/>
      <c r="AR150" s="273"/>
      <c r="AS150" s="273"/>
      <c r="AT150" s="273"/>
      <c r="AU150" s="273"/>
      <c r="AV150" s="273"/>
      <c r="AW150" s="273"/>
      <c r="AX150" s="273"/>
      <c r="AY150" s="273"/>
      <c r="AZ150" s="273"/>
      <c r="BA150" s="273"/>
      <c r="BB150" s="273"/>
      <c r="BC150" s="273"/>
      <c r="BD150" s="273"/>
      <c r="BE150" s="273"/>
      <c r="BF150" s="273"/>
      <c r="BG150" s="273"/>
      <c r="BH150" s="273"/>
      <c r="BI150" s="273"/>
      <c r="BJ150" s="273"/>
      <c r="BK150" s="273"/>
      <c r="BL150" s="273"/>
      <c r="BM150" s="273"/>
      <c r="BN150" s="273"/>
      <c r="BO150" s="273"/>
    </row>
    <row r="151" spans="1:67" s="58" customFormat="1" ht="58.9" customHeight="1" x14ac:dyDescent="0.2">
      <c r="A151" s="251" t="s">
        <v>265</v>
      </c>
      <c r="B151" s="251" t="s">
        <v>524</v>
      </c>
      <c r="C151" s="250" t="s">
        <v>525</v>
      </c>
      <c r="D151" s="250" t="s">
        <v>552</v>
      </c>
      <c r="E151" s="251" t="s">
        <v>553</v>
      </c>
      <c r="F151" s="404"/>
      <c r="G151" s="404"/>
      <c r="H151" s="404"/>
      <c r="I151" s="404"/>
      <c r="J151" s="404"/>
      <c r="K151" s="404"/>
      <c r="L151" s="404"/>
      <c r="M151" s="404">
        <v>1</v>
      </c>
      <c r="N151" s="404"/>
      <c r="O151" s="404"/>
      <c r="P151" s="404"/>
      <c r="Q151" s="404"/>
      <c r="R151" s="405">
        <f t="shared" si="3"/>
        <v>1</v>
      </c>
      <c r="S151" s="251" t="s">
        <v>123</v>
      </c>
      <c r="T151" s="251"/>
      <c r="U151" s="251"/>
      <c r="V151" s="251" t="s">
        <v>452</v>
      </c>
      <c r="W151" s="393" t="s">
        <v>466</v>
      </c>
      <c r="X151" s="273"/>
      <c r="Y151" s="279"/>
      <c r="Z151" s="279"/>
      <c r="AA151" s="279"/>
      <c r="AB151" s="279"/>
      <c r="AC151" s="279"/>
      <c r="AD151" s="279"/>
      <c r="AE151" s="279"/>
      <c r="AF151" s="279"/>
      <c r="AG151" s="273"/>
      <c r="AH151" s="273"/>
      <c r="AI151" s="273"/>
      <c r="AJ151" s="273"/>
      <c r="AK151" s="273"/>
      <c r="AL151" s="273"/>
      <c r="AM151" s="273"/>
      <c r="AN151" s="273"/>
      <c r="AO151" s="273"/>
      <c r="AP151" s="273"/>
      <c r="AQ151" s="273"/>
      <c r="AR151" s="273"/>
      <c r="AS151" s="273"/>
      <c r="AT151" s="273"/>
      <c r="AU151" s="273"/>
      <c r="AV151" s="273"/>
      <c r="AW151" s="273"/>
      <c r="AX151" s="273"/>
      <c r="AY151" s="273"/>
      <c r="AZ151" s="273"/>
      <c r="BA151" s="273"/>
      <c r="BB151" s="273"/>
      <c r="BC151" s="273"/>
      <c r="BD151" s="273"/>
      <c r="BE151" s="273"/>
      <c r="BF151" s="273"/>
      <c r="BG151" s="273"/>
      <c r="BH151" s="273"/>
      <c r="BI151" s="273"/>
      <c r="BJ151" s="273"/>
      <c r="BK151" s="273"/>
      <c r="BL151" s="273"/>
      <c r="BM151" s="273"/>
      <c r="BN151" s="273"/>
      <c r="BO151" s="273"/>
    </row>
    <row r="152" spans="1:67" s="58" customFormat="1" ht="93.6" customHeight="1" x14ac:dyDescent="0.2">
      <c r="A152" s="251" t="s">
        <v>486</v>
      </c>
      <c r="B152" s="251" t="s">
        <v>524</v>
      </c>
      <c r="C152" s="251" t="s">
        <v>554</v>
      </c>
      <c r="D152" s="251" t="s">
        <v>555</v>
      </c>
      <c r="E152" s="251" t="s">
        <v>556</v>
      </c>
      <c r="F152" s="562"/>
      <c r="G152" s="562">
        <v>1</v>
      </c>
      <c r="H152" s="562"/>
      <c r="I152" s="562"/>
      <c r="J152" s="562">
        <v>1</v>
      </c>
      <c r="K152" s="562"/>
      <c r="L152" s="562"/>
      <c r="M152" s="562">
        <v>1</v>
      </c>
      <c r="N152" s="562"/>
      <c r="O152" s="562"/>
      <c r="P152" s="562">
        <v>1</v>
      </c>
      <c r="Q152" s="404"/>
      <c r="R152" s="405">
        <f t="shared" si="3"/>
        <v>4</v>
      </c>
      <c r="S152" s="562" t="s">
        <v>557</v>
      </c>
      <c r="T152" s="251"/>
      <c r="U152" s="251"/>
      <c r="V152" s="251" t="s">
        <v>558</v>
      </c>
      <c r="W152" s="392" t="s">
        <v>469</v>
      </c>
      <c r="X152" s="273"/>
      <c r="Y152" s="279"/>
      <c r="Z152" s="279"/>
      <c r="AA152" s="279"/>
      <c r="AB152" s="279"/>
      <c r="AC152" s="279"/>
      <c r="AD152" s="279"/>
      <c r="AE152" s="279"/>
      <c r="AF152" s="279"/>
      <c r="AG152" s="273"/>
      <c r="AH152" s="273"/>
      <c r="AI152" s="273"/>
      <c r="AJ152" s="273"/>
      <c r="AK152" s="273"/>
      <c r="AL152" s="273"/>
      <c r="AM152" s="273"/>
      <c r="AN152" s="273"/>
      <c r="AO152" s="273"/>
      <c r="AP152" s="273"/>
      <c r="AQ152" s="273"/>
      <c r="AR152" s="273"/>
      <c r="AS152" s="273"/>
      <c r="AT152" s="273"/>
      <c r="AU152" s="273"/>
      <c r="AV152" s="273"/>
      <c r="AW152" s="273"/>
      <c r="AX152" s="273"/>
      <c r="AY152" s="273"/>
      <c r="AZ152" s="273"/>
      <c r="BA152" s="273"/>
      <c r="BB152" s="273"/>
      <c r="BC152" s="273"/>
      <c r="BD152" s="273"/>
      <c r="BE152" s="273"/>
      <c r="BF152" s="273"/>
      <c r="BG152" s="273"/>
      <c r="BH152" s="273"/>
      <c r="BI152" s="273"/>
      <c r="BJ152" s="273"/>
      <c r="BK152" s="273"/>
      <c r="BL152" s="273"/>
      <c r="BM152" s="273"/>
      <c r="BN152" s="273"/>
      <c r="BO152" s="273"/>
    </row>
    <row r="153" spans="1:67" s="58" customFormat="1" ht="242.25" x14ac:dyDescent="0.2">
      <c r="A153" s="251" t="s">
        <v>486</v>
      </c>
      <c r="B153" s="251" t="s">
        <v>524</v>
      </c>
      <c r="C153" s="251" t="s">
        <v>559</v>
      </c>
      <c r="D153" s="250" t="s">
        <v>560</v>
      </c>
      <c r="E153" s="250" t="s">
        <v>561</v>
      </c>
      <c r="F153" s="562"/>
      <c r="G153" s="562"/>
      <c r="H153" s="562"/>
      <c r="I153" s="562">
        <v>1</v>
      </c>
      <c r="J153" s="562"/>
      <c r="K153" s="562"/>
      <c r="L153" s="562"/>
      <c r="M153" s="562">
        <v>1</v>
      </c>
      <c r="N153" s="562"/>
      <c r="O153" s="562"/>
      <c r="P153" s="562"/>
      <c r="Q153" s="562"/>
      <c r="R153" s="405">
        <f t="shared" si="3"/>
        <v>2</v>
      </c>
      <c r="S153" s="562" t="s">
        <v>562</v>
      </c>
      <c r="T153" s="251"/>
      <c r="U153" s="251"/>
      <c r="V153" s="250" t="s">
        <v>563</v>
      </c>
      <c r="W153" s="393" t="s">
        <v>469</v>
      </c>
      <c r="X153" s="273"/>
      <c r="Y153" s="279"/>
      <c r="Z153" s="279"/>
      <c r="AA153" s="279"/>
      <c r="AB153" s="279"/>
      <c r="AC153" s="279"/>
      <c r="AD153" s="279"/>
      <c r="AE153" s="279"/>
      <c r="AF153" s="279"/>
      <c r="AG153" s="273"/>
      <c r="AH153" s="273"/>
      <c r="AI153" s="273"/>
      <c r="AJ153" s="273"/>
      <c r="AK153" s="273"/>
      <c r="AL153" s="273"/>
      <c r="AM153" s="273"/>
      <c r="AN153" s="273"/>
      <c r="AO153" s="273"/>
      <c r="AP153" s="273"/>
      <c r="AQ153" s="273"/>
      <c r="AR153" s="273"/>
      <c r="AS153" s="273"/>
      <c r="AT153" s="273"/>
      <c r="AU153" s="273"/>
      <c r="AV153" s="273"/>
      <c r="AW153" s="273"/>
      <c r="AX153" s="273"/>
      <c r="AY153" s="273"/>
      <c r="AZ153" s="273"/>
      <c r="BA153" s="273"/>
      <c r="BB153" s="273"/>
      <c r="BC153" s="273"/>
      <c r="BD153" s="273"/>
      <c r="BE153" s="273"/>
      <c r="BF153" s="273"/>
      <c r="BG153" s="273"/>
      <c r="BH153" s="273"/>
      <c r="BI153" s="273"/>
      <c r="BJ153" s="273"/>
      <c r="BK153" s="273"/>
      <c r="BL153" s="273"/>
      <c r="BM153" s="273"/>
      <c r="BN153" s="273"/>
      <c r="BO153" s="273"/>
    </row>
    <row r="154" spans="1:67" s="58" customFormat="1" ht="89.25" x14ac:dyDescent="0.2">
      <c r="A154" s="251" t="s">
        <v>486</v>
      </c>
      <c r="B154" s="251" t="s">
        <v>524</v>
      </c>
      <c r="C154" s="251" t="s">
        <v>564</v>
      </c>
      <c r="D154" s="251" t="s">
        <v>565</v>
      </c>
      <c r="E154" s="251" t="s">
        <v>566</v>
      </c>
      <c r="F154" s="404">
        <v>1</v>
      </c>
      <c r="G154" s="404"/>
      <c r="H154" s="404"/>
      <c r="I154" s="404">
        <v>1</v>
      </c>
      <c r="J154" s="404"/>
      <c r="K154" s="404"/>
      <c r="L154" s="404">
        <v>1</v>
      </c>
      <c r="M154" s="404"/>
      <c r="N154" s="404"/>
      <c r="O154" s="404">
        <v>1</v>
      </c>
      <c r="P154" s="404"/>
      <c r="Q154" s="404"/>
      <c r="R154" s="405">
        <f t="shared" si="3"/>
        <v>4</v>
      </c>
      <c r="S154" s="251" t="s">
        <v>50</v>
      </c>
      <c r="T154" s="251" t="s">
        <v>108</v>
      </c>
      <c r="U154" s="251"/>
      <c r="V154" s="251" t="s">
        <v>567</v>
      </c>
      <c r="W154" s="393" t="s">
        <v>469</v>
      </c>
      <c r="X154" s="273"/>
      <c r="Y154" s="279"/>
      <c r="Z154" s="279"/>
      <c r="AA154" s="279"/>
      <c r="AB154" s="279"/>
      <c r="AC154" s="279"/>
      <c r="AD154" s="279"/>
      <c r="AE154" s="279"/>
      <c r="AF154" s="279"/>
      <c r="AG154" s="273"/>
      <c r="AH154" s="273"/>
      <c r="AI154" s="273"/>
      <c r="AJ154" s="273"/>
      <c r="AK154" s="273"/>
      <c r="AL154" s="273"/>
      <c r="AM154" s="273"/>
      <c r="AN154" s="273"/>
      <c r="AO154" s="273"/>
      <c r="AP154" s="273"/>
      <c r="AQ154" s="273"/>
      <c r="AR154" s="273"/>
      <c r="AS154" s="273"/>
      <c r="AT154" s="273"/>
      <c r="AU154" s="273"/>
      <c r="AV154" s="273"/>
      <c r="AW154" s="273"/>
      <c r="AX154" s="273"/>
      <c r="AY154" s="273"/>
      <c r="AZ154" s="273"/>
      <c r="BA154" s="273"/>
      <c r="BB154" s="273"/>
      <c r="BC154" s="273"/>
      <c r="BD154" s="273"/>
      <c r="BE154" s="273"/>
      <c r="BF154" s="273"/>
      <c r="BG154" s="273"/>
      <c r="BH154" s="273"/>
      <c r="BI154" s="273"/>
      <c r="BJ154" s="273"/>
      <c r="BK154" s="273"/>
      <c r="BL154" s="273"/>
      <c r="BM154" s="273"/>
      <c r="BN154" s="273"/>
      <c r="BO154" s="273"/>
    </row>
    <row r="155" spans="1:67" s="58" customFormat="1" ht="89.25" x14ac:dyDescent="0.2">
      <c r="A155" s="251" t="s">
        <v>486</v>
      </c>
      <c r="B155" s="251" t="s">
        <v>524</v>
      </c>
      <c r="C155" s="251" t="s">
        <v>564</v>
      </c>
      <c r="D155" s="251" t="s">
        <v>568</v>
      </c>
      <c r="E155" s="251" t="s">
        <v>569</v>
      </c>
      <c r="F155" s="404"/>
      <c r="G155" s="404"/>
      <c r="H155" s="404">
        <v>1</v>
      </c>
      <c r="I155" s="404"/>
      <c r="J155" s="404"/>
      <c r="K155" s="404">
        <v>1</v>
      </c>
      <c r="L155" s="404"/>
      <c r="M155" s="404"/>
      <c r="N155" s="404">
        <v>1</v>
      </c>
      <c r="O155" s="404"/>
      <c r="P155" s="404"/>
      <c r="Q155" s="404">
        <v>1</v>
      </c>
      <c r="R155" s="405">
        <f t="shared" si="3"/>
        <v>4</v>
      </c>
      <c r="S155" s="251" t="s">
        <v>100</v>
      </c>
      <c r="T155" s="251" t="s">
        <v>101</v>
      </c>
      <c r="U155" s="251" t="s">
        <v>123</v>
      </c>
      <c r="V155" s="251"/>
      <c r="W155" s="393" t="s">
        <v>469</v>
      </c>
      <c r="X155" s="273"/>
      <c r="Y155" s="279"/>
      <c r="Z155" s="279"/>
      <c r="AA155" s="279"/>
      <c r="AB155" s="279"/>
      <c r="AC155" s="279"/>
      <c r="AD155" s="279"/>
      <c r="AE155" s="279"/>
      <c r="AF155" s="279"/>
      <c r="AG155" s="273"/>
      <c r="AH155" s="273"/>
      <c r="AI155" s="273"/>
      <c r="AJ155" s="273"/>
      <c r="AK155" s="273"/>
      <c r="AL155" s="273"/>
      <c r="AM155" s="273"/>
      <c r="AN155" s="273"/>
      <c r="AO155" s="273"/>
      <c r="AP155" s="273"/>
      <c r="AQ155" s="273"/>
      <c r="AR155" s="273"/>
      <c r="AS155" s="273"/>
      <c r="AT155" s="273"/>
      <c r="AU155" s="273"/>
      <c r="AV155" s="273"/>
      <c r="AW155" s="273"/>
      <c r="AX155" s="273"/>
      <c r="AY155" s="273"/>
      <c r="AZ155" s="273"/>
      <c r="BA155" s="273"/>
      <c r="BB155" s="273"/>
      <c r="BC155" s="273"/>
      <c r="BD155" s="273"/>
      <c r="BE155" s="273"/>
      <c r="BF155" s="273"/>
      <c r="BG155" s="273"/>
      <c r="BH155" s="273"/>
      <c r="BI155" s="273"/>
      <c r="BJ155" s="273"/>
      <c r="BK155" s="273"/>
      <c r="BL155" s="273"/>
      <c r="BM155" s="273"/>
      <c r="BN155" s="273"/>
      <c r="BO155" s="273"/>
    </row>
    <row r="156" spans="1:67" s="58" customFormat="1" x14ac:dyDescent="0.2">
      <c r="A156" s="251"/>
      <c r="B156" s="251"/>
      <c r="C156" s="416"/>
      <c r="D156" s="416"/>
      <c r="E156" s="396"/>
      <c r="F156" s="417">
        <f t="shared" ref="F156:R156" si="4">SUM(F10:F155)</f>
        <v>33</v>
      </c>
      <c r="G156" s="417">
        <f t="shared" si="4"/>
        <v>31</v>
      </c>
      <c r="H156" s="417">
        <f t="shared" si="4"/>
        <v>70</v>
      </c>
      <c r="I156" s="417">
        <f t="shared" si="4"/>
        <v>45</v>
      </c>
      <c r="J156" s="417">
        <f t="shared" si="4"/>
        <v>40</v>
      </c>
      <c r="K156" s="417">
        <f t="shared" si="4"/>
        <v>75</v>
      </c>
      <c r="L156" s="417">
        <f t="shared" si="4"/>
        <v>44</v>
      </c>
      <c r="M156" s="417">
        <f t="shared" si="4"/>
        <v>45</v>
      </c>
      <c r="N156" s="417">
        <f t="shared" si="4"/>
        <v>68</v>
      </c>
      <c r="O156" s="417">
        <f t="shared" si="4"/>
        <v>39</v>
      </c>
      <c r="P156" s="417">
        <f t="shared" si="4"/>
        <v>45</v>
      </c>
      <c r="Q156" s="417">
        <f t="shared" si="4"/>
        <v>73</v>
      </c>
      <c r="R156" s="417">
        <f t="shared" si="4"/>
        <v>557</v>
      </c>
      <c r="S156" s="251"/>
      <c r="T156" s="251"/>
      <c r="U156" s="251"/>
      <c r="V156" s="418"/>
      <c r="W156" s="394"/>
      <c r="X156" s="273"/>
      <c r="Y156" s="279"/>
      <c r="Z156" s="279"/>
      <c r="AA156" s="279"/>
      <c r="AB156" s="279"/>
      <c r="AC156" s="279"/>
      <c r="AD156" s="279"/>
      <c r="AE156" s="279"/>
      <c r="AF156" s="279"/>
      <c r="AG156" s="273"/>
      <c r="AH156" s="273"/>
      <c r="AI156" s="273"/>
      <c r="AJ156" s="273"/>
      <c r="AK156" s="273"/>
      <c r="AL156" s="273"/>
      <c r="AM156" s="273"/>
      <c r="AN156" s="273"/>
      <c r="AO156" s="273"/>
      <c r="AP156" s="273"/>
      <c r="AQ156" s="273"/>
      <c r="AR156" s="273"/>
      <c r="AS156" s="273"/>
      <c r="AT156" s="273"/>
      <c r="AU156" s="273"/>
      <c r="AV156" s="273"/>
      <c r="AW156" s="273"/>
      <c r="AX156" s="273"/>
      <c r="AY156" s="273"/>
      <c r="AZ156" s="273"/>
      <c r="BA156" s="273"/>
      <c r="BB156" s="273"/>
      <c r="BC156" s="273"/>
      <c r="BD156" s="273"/>
      <c r="BE156" s="273"/>
      <c r="BF156" s="273"/>
      <c r="BG156" s="273"/>
      <c r="BH156" s="273"/>
      <c r="BI156" s="273"/>
      <c r="BJ156" s="273"/>
      <c r="BK156" s="273"/>
      <c r="BL156" s="273"/>
      <c r="BM156" s="273"/>
      <c r="BN156" s="273"/>
      <c r="BO156" s="273"/>
    </row>
    <row r="157" spans="1:67" s="58" customFormat="1" x14ac:dyDescent="0.2">
      <c r="A157" s="387"/>
      <c r="B157" s="387"/>
      <c r="C157" s="387"/>
      <c r="D157" s="387"/>
      <c r="E157" s="387"/>
      <c r="F157" s="387"/>
      <c r="G157" s="387"/>
      <c r="H157" s="387"/>
      <c r="I157" s="387"/>
      <c r="J157" s="387"/>
      <c r="K157" s="387"/>
      <c r="L157" s="387"/>
      <c r="M157" s="387"/>
      <c r="N157" s="419"/>
      <c r="O157" s="420"/>
      <c r="P157" s="421"/>
      <c r="Q157" s="421"/>
      <c r="R157" s="421"/>
      <c r="S157" s="421"/>
      <c r="T157" s="421"/>
      <c r="U157" s="421"/>
      <c r="V157" s="421"/>
      <c r="W157" s="395"/>
      <c r="X157" s="273"/>
      <c r="Y157" s="279"/>
      <c r="Z157" s="279"/>
      <c r="AA157" s="279"/>
      <c r="AB157" s="279"/>
      <c r="AC157" s="279"/>
      <c r="AD157" s="279"/>
      <c r="AE157" s="279"/>
      <c r="AF157" s="279"/>
      <c r="AG157" s="273"/>
      <c r="AH157" s="273"/>
      <c r="AI157" s="273"/>
      <c r="AJ157" s="273"/>
      <c r="AK157" s="273"/>
      <c r="AL157" s="273"/>
      <c r="AM157" s="273"/>
      <c r="AN157" s="273"/>
      <c r="AO157" s="273"/>
      <c r="AP157" s="273"/>
      <c r="AQ157" s="273"/>
      <c r="AR157" s="273"/>
      <c r="AS157" s="273"/>
      <c r="AT157" s="273"/>
      <c r="AU157" s="273"/>
      <c r="AV157" s="273"/>
      <c r="AW157" s="273"/>
      <c r="AX157" s="273"/>
      <c r="AY157" s="273"/>
      <c r="AZ157" s="273"/>
      <c r="BA157" s="273"/>
      <c r="BB157" s="273"/>
      <c r="BC157" s="273"/>
      <c r="BD157" s="273"/>
      <c r="BE157" s="273"/>
      <c r="BF157" s="273"/>
      <c r="BG157" s="273"/>
      <c r="BH157" s="273"/>
      <c r="BI157" s="273"/>
      <c r="BJ157" s="273"/>
      <c r="BK157" s="273"/>
      <c r="BL157" s="273"/>
      <c r="BM157" s="273"/>
      <c r="BN157" s="273"/>
      <c r="BO157" s="273"/>
    </row>
    <row r="158" spans="1:67" s="58" customFormat="1" x14ac:dyDescent="0.2">
      <c r="A158" s="387"/>
      <c r="B158" s="387"/>
      <c r="C158" s="387"/>
      <c r="D158" s="387"/>
      <c r="E158" s="387"/>
      <c r="F158" s="387"/>
      <c r="G158" s="387"/>
      <c r="H158" s="387"/>
      <c r="I158" s="387"/>
      <c r="J158" s="387"/>
      <c r="K158" s="387"/>
      <c r="L158" s="387"/>
      <c r="M158" s="387"/>
      <c r="N158" s="419"/>
      <c r="O158" s="420"/>
      <c r="P158" s="421"/>
      <c r="Q158" s="421"/>
      <c r="R158" s="421"/>
      <c r="S158" s="421"/>
      <c r="T158" s="421"/>
      <c r="U158" s="421"/>
      <c r="V158" s="421"/>
      <c r="W158" s="395"/>
      <c r="X158" s="273"/>
      <c r="Y158" s="279"/>
      <c r="Z158" s="279"/>
      <c r="AA158" s="279"/>
      <c r="AB158" s="279"/>
      <c r="AC158" s="279"/>
      <c r="AD158" s="279"/>
      <c r="AE158" s="279"/>
      <c r="AF158" s="279"/>
      <c r="AG158" s="273"/>
      <c r="AH158" s="273"/>
      <c r="AI158" s="273"/>
      <c r="AJ158" s="273"/>
      <c r="AK158" s="273"/>
      <c r="AL158" s="273"/>
      <c r="AM158" s="273"/>
      <c r="AN158" s="273"/>
      <c r="AO158" s="273"/>
      <c r="AP158" s="273"/>
      <c r="AQ158" s="273"/>
      <c r="AR158" s="273"/>
      <c r="AS158" s="273"/>
      <c r="AT158" s="273"/>
      <c r="AU158" s="273"/>
      <c r="AV158" s="273"/>
      <c r="AW158" s="273"/>
      <c r="AX158" s="273"/>
      <c r="AY158" s="273"/>
      <c r="AZ158" s="273"/>
      <c r="BA158" s="273"/>
      <c r="BB158" s="273"/>
      <c r="BC158" s="273"/>
      <c r="BD158" s="273"/>
      <c r="BE158" s="273"/>
      <c r="BF158" s="273"/>
      <c r="BG158" s="273"/>
      <c r="BH158" s="273"/>
      <c r="BI158" s="273"/>
      <c r="BJ158" s="273"/>
      <c r="BK158" s="273"/>
      <c r="BL158" s="273"/>
      <c r="BM158" s="273"/>
      <c r="BN158" s="273"/>
      <c r="BO158" s="273"/>
    </row>
    <row r="159" spans="1:67" s="58" customFormat="1" x14ac:dyDescent="0.2">
      <c r="A159" s="387"/>
      <c r="B159" s="387"/>
      <c r="C159" s="387"/>
      <c r="D159" s="387"/>
      <c r="E159" s="387"/>
      <c r="F159" s="387"/>
      <c r="G159" s="387"/>
      <c r="H159" s="387"/>
      <c r="I159" s="387"/>
      <c r="J159" s="387"/>
      <c r="K159" s="387"/>
      <c r="L159" s="387"/>
      <c r="M159" s="387"/>
      <c r="N159" s="419"/>
      <c r="O159" s="420"/>
      <c r="P159" s="421"/>
      <c r="Q159" s="421"/>
      <c r="R159" s="421"/>
      <c r="S159" s="421"/>
      <c r="T159" s="421"/>
      <c r="U159" s="421"/>
      <c r="V159" s="421"/>
      <c r="W159" s="395"/>
      <c r="X159" s="273"/>
      <c r="Y159" s="279"/>
      <c r="Z159" s="279"/>
      <c r="AA159" s="279"/>
      <c r="AB159" s="279"/>
      <c r="AC159" s="279"/>
      <c r="AD159" s="279"/>
      <c r="AE159" s="279"/>
      <c r="AF159" s="279"/>
      <c r="AG159" s="273"/>
      <c r="AH159" s="273"/>
      <c r="AI159" s="273"/>
      <c r="AJ159" s="273"/>
      <c r="AK159" s="273"/>
      <c r="AL159" s="273"/>
      <c r="AM159" s="273"/>
      <c r="AN159" s="273"/>
      <c r="AO159" s="273"/>
      <c r="AP159" s="273"/>
      <c r="AQ159" s="273"/>
      <c r="AR159" s="273"/>
      <c r="AS159" s="273"/>
      <c r="AT159" s="273"/>
      <c r="AU159" s="273"/>
      <c r="AV159" s="273"/>
      <c r="AW159" s="273"/>
      <c r="AX159" s="273"/>
      <c r="AY159" s="273"/>
      <c r="AZ159" s="273"/>
      <c r="BA159" s="273"/>
      <c r="BB159" s="273"/>
      <c r="BC159" s="273"/>
      <c r="BD159" s="273"/>
      <c r="BE159" s="273"/>
      <c r="BF159" s="273"/>
      <c r="BG159" s="273"/>
      <c r="BH159" s="273"/>
      <c r="BI159" s="273"/>
      <c r="BJ159" s="273"/>
      <c r="BK159" s="273"/>
      <c r="BL159" s="273"/>
      <c r="BM159" s="273"/>
      <c r="BN159" s="273"/>
      <c r="BO159" s="273"/>
    </row>
    <row r="160" spans="1:67" s="58" customFormat="1" x14ac:dyDescent="0.2">
      <c r="A160" s="387"/>
      <c r="B160" s="387"/>
      <c r="C160" s="387"/>
      <c r="D160" s="387"/>
      <c r="E160" s="387"/>
      <c r="F160" s="387"/>
      <c r="G160" s="387"/>
      <c r="H160" s="387"/>
      <c r="I160" s="387"/>
      <c r="J160" s="387"/>
      <c r="K160" s="387"/>
      <c r="L160" s="387"/>
      <c r="M160" s="387"/>
      <c r="N160" s="419"/>
      <c r="O160" s="420"/>
      <c r="P160" s="421"/>
      <c r="Q160" s="421"/>
      <c r="R160" s="421"/>
      <c r="S160" s="421"/>
      <c r="T160" s="421"/>
      <c r="U160" s="421"/>
      <c r="V160" s="421"/>
      <c r="W160" s="395"/>
      <c r="X160" s="273"/>
      <c r="Y160" s="279"/>
      <c r="Z160" s="279"/>
      <c r="AA160" s="279"/>
      <c r="AB160" s="279"/>
      <c r="AC160" s="279"/>
      <c r="AD160" s="279"/>
      <c r="AE160" s="279"/>
      <c r="AF160" s="279"/>
      <c r="AG160" s="273"/>
      <c r="AH160" s="273"/>
      <c r="AI160" s="273"/>
      <c r="AJ160" s="273"/>
      <c r="AK160" s="273"/>
      <c r="AL160" s="273"/>
      <c r="AM160" s="273"/>
      <c r="AN160" s="273"/>
      <c r="AO160" s="273"/>
      <c r="AP160" s="273"/>
      <c r="AQ160" s="273"/>
      <c r="AR160" s="273"/>
      <c r="AS160" s="273"/>
      <c r="AT160" s="273"/>
      <c r="AU160" s="273"/>
      <c r="AV160" s="273"/>
      <c r="AW160" s="273"/>
      <c r="AX160" s="273"/>
      <c r="AY160" s="273"/>
      <c r="AZ160" s="273"/>
      <c r="BA160" s="273"/>
      <c r="BB160" s="273"/>
      <c r="BC160" s="273"/>
      <c r="BD160" s="273"/>
      <c r="BE160" s="273"/>
      <c r="BF160" s="273"/>
      <c r="BG160" s="273"/>
      <c r="BH160" s="273"/>
      <c r="BI160" s="273"/>
      <c r="BJ160" s="273"/>
      <c r="BK160" s="273"/>
      <c r="BL160" s="273"/>
      <c r="BM160" s="273"/>
      <c r="BN160" s="273"/>
      <c r="BO160" s="273"/>
    </row>
    <row r="161" spans="1:67" s="249" customFormat="1" x14ac:dyDescent="0.25">
      <c r="A161" s="387"/>
      <c r="B161" s="387"/>
      <c r="C161" s="387"/>
      <c r="D161" s="387"/>
      <c r="E161" s="387"/>
      <c r="F161" s="387"/>
      <c r="G161" s="387"/>
      <c r="H161" s="387"/>
      <c r="I161" s="387"/>
      <c r="J161" s="387"/>
      <c r="K161" s="387"/>
      <c r="L161" s="387"/>
      <c r="M161" s="387"/>
      <c r="N161" s="419"/>
      <c r="O161" s="420"/>
      <c r="P161" s="421"/>
      <c r="Q161" s="421"/>
      <c r="R161" s="421"/>
      <c r="S161" s="421"/>
      <c r="T161" s="421"/>
      <c r="U161" s="421"/>
      <c r="V161" s="421"/>
      <c r="W161" s="395"/>
      <c r="X161" s="272"/>
      <c r="Y161" s="252"/>
      <c r="Z161" s="252"/>
      <c r="AA161" s="252"/>
      <c r="AB161" s="252"/>
      <c r="AC161" s="252"/>
      <c r="AD161" s="279"/>
      <c r="AE161" s="252"/>
      <c r="AF161" s="252"/>
      <c r="AG161" s="272"/>
      <c r="AH161" s="272"/>
      <c r="AI161" s="272"/>
      <c r="AJ161" s="272"/>
      <c r="AK161" s="272"/>
      <c r="AL161" s="272"/>
      <c r="AM161" s="272"/>
      <c r="AN161" s="272"/>
      <c r="AO161" s="272"/>
      <c r="AP161" s="272"/>
      <c r="AQ161" s="272"/>
      <c r="AR161" s="272"/>
      <c r="AS161" s="272"/>
      <c r="AT161" s="272"/>
      <c r="AU161" s="272"/>
      <c r="AV161" s="272"/>
      <c r="AW161" s="272"/>
      <c r="AX161" s="272"/>
      <c r="AY161" s="272"/>
      <c r="AZ161" s="272"/>
      <c r="BA161" s="272"/>
      <c r="BB161" s="272"/>
      <c r="BC161" s="272"/>
      <c r="BD161" s="272"/>
      <c r="BE161" s="272"/>
      <c r="BF161" s="272"/>
      <c r="BG161" s="272"/>
      <c r="BH161" s="272"/>
      <c r="BI161" s="272"/>
      <c r="BJ161" s="272"/>
      <c r="BK161" s="272"/>
      <c r="BL161" s="272"/>
      <c r="BM161" s="272"/>
      <c r="BN161" s="272"/>
      <c r="BO161" s="272"/>
    </row>
    <row r="162" spans="1:67" s="249" customFormat="1" x14ac:dyDescent="0.25">
      <c r="A162" s="387"/>
      <c r="B162" s="387"/>
      <c r="C162" s="387"/>
      <c r="D162" s="387"/>
      <c r="E162" s="387"/>
      <c r="F162" s="387"/>
      <c r="G162" s="387"/>
      <c r="H162" s="387"/>
      <c r="I162" s="387"/>
      <c r="J162" s="387"/>
      <c r="K162" s="387"/>
      <c r="L162" s="387"/>
      <c r="M162" s="387"/>
      <c r="N162" s="419"/>
      <c r="O162" s="420"/>
      <c r="P162" s="421"/>
      <c r="Q162" s="421"/>
      <c r="R162" s="421"/>
      <c r="S162" s="421"/>
      <c r="T162" s="421"/>
      <c r="U162" s="421"/>
      <c r="V162" s="421"/>
      <c r="W162" s="395"/>
      <c r="X162" s="272"/>
      <c r="Y162" s="252"/>
      <c r="Z162" s="252"/>
      <c r="AA162" s="252"/>
      <c r="AB162" s="252"/>
      <c r="AC162" s="252"/>
      <c r="AD162" s="279"/>
      <c r="AE162" s="252"/>
      <c r="AF162" s="252"/>
      <c r="AG162" s="272"/>
      <c r="AH162" s="272"/>
      <c r="AI162" s="272"/>
      <c r="AJ162" s="272"/>
      <c r="AK162" s="272"/>
      <c r="AL162" s="272"/>
      <c r="AM162" s="272"/>
      <c r="AN162" s="272"/>
      <c r="AO162" s="272"/>
      <c r="AP162" s="272"/>
      <c r="AQ162" s="272"/>
      <c r="AR162" s="272"/>
      <c r="AS162" s="272"/>
      <c r="AT162" s="272"/>
      <c r="AU162" s="272"/>
      <c r="AV162" s="272"/>
      <c r="AW162" s="272"/>
      <c r="AX162" s="272"/>
      <c r="AY162" s="272"/>
      <c r="AZ162" s="272"/>
      <c r="BA162" s="272"/>
      <c r="BB162" s="272"/>
      <c r="BC162" s="272"/>
      <c r="BD162" s="272"/>
      <c r="BE162" s="272"/>
      <c r="BF162" s="272"/>
      <c r="BG162" s="272"/>
      <c r="BH162" s="272"/>
      <c r="BI162" s="272"/>
      <c r="BJ162" s="272"/>
      <c r="BK162" s="272"/>
      <c r="BL162" s="272"/>
      <c r="BM162" s="272"/>
      <c r="BN162" s="272"/>
      <c r="BO162" s="272"/>
    </row>
    <row r="163" spans="1:67" s="249" customFormat="1" x14ac:dyDescent="0.25">
      <c r="A163" s="387"/>
      <c r="B163" s="387"/>
      <c r="C163" s="387"/>
      <c r="D163" s="387"/>
      <c r="E163" s="387"/>
      <c r="F163" s="387"/>
      <c r="G163" s="387"/>
      <c r="H163" s="387"/>
      <c r="I163" s="387"/>
      <c r="J163" s="387"/>
      <c r="K163" s="387"/>
      <c r="L163" s="387"/>
      <c r="M163" s="387"/>
      <c r="N163" s="419"/>
      <c r="O163" s="420"/>
      <c r="P163" s="421"/>
      <c r="Q163" s="421"/>
      <c r="R163" s="421"/>
      <c r="S163" s="421"/>
      <c r="T163" s="421"/>
      <c r="U163" s="421"/>
      <c r="V163" s="421"/>
      <c r="W163" s="395"/>
      <c r="X163" s="272"/>
      <c r="Y163" s="252"/>
      <c r="Z163" s="252"/>
      <c r="AA163" s="252"/>
      <c r="AB163" s="252"/>
      <c r="AC163" s="252"/>
      <c r="AD163" s="279"/>
      <c r="AE163" s="252"/>
      <c r="AF163" s="252"/>
      <c r="AG163" s="272"/>
      <c r="AH163" s="272"/>
      <c r="AI163" s="272"/>
      <c r="AJ163" s="272"/>
      <c r="AK163" s="272"/>
      <c r="AL163" s="272"/>
      <c r="AM163" s="272"/>
      <c r="AN163" s="272"/>
      <c r="AO163" s="272"/>
      <c r="AP163" s="272"/>
      <c r="AQ163" s="272"/>
      <c r="AR163" s="272"/>
      <c r="AS163" s="272"/>
      <c r="AT163" s="272"/>
      <c r="AU163" s="272"/>
      <c r="AV163" s="272"/>
      <c r="AW163" s="272"/>
      <c r="AX163" s="272"/>
      <c r="AY163" s="272"/>
      <c r="AZ163" s="272"/>
      <c r="BA163" s="272"/>
      <c r="BB163" s="272"/>
      <c r="BC163" s="272"/>
      <c r="BD163" s="272"/>
      <c r="BE163" s="272"/>
      <c r="BF163" s="272"/>
      <c r="BG163" s="272"/>
      <c r="BH163" s="272"/>
      <c r="BI163" s="272"/>
      <c r="BJ163" s="272"/>
      <c r="BK163" s="272"/>
      <c r="BL163" s="272"/>
      <c r="BM163" s="272"/>
      <c r="BN163" s="272"/>
      <c r="BO163" s="272"/>
    </row>
    <row r="164" spans="1:67" s="249" customFormat="1" x14ac:dyDescent="0.25">
      <c r="A164" s="387"/>
      <c r="B164" s="387"/>
      <c r="C164" s="387"/>
      <c r="D164" s="387"/>
      <c r="E164" s="387"/>
      <c r="F164" s="387"/>
      <c r="G164" s="387"/>
      <c r="H164" s="387"/>
      <c r="I164" s="387"/>
      <c r="J164" s="387"/>
      <c r="K164" s="387"/>
      <c r="L164" s="387"/>
      <c r="M164" s="387"/>
      <c r="N164" s="419"/>
      <c r="O164" s="420"/>
      <c r="P164" s="421"/>
      <c r="Q164" s="421"/>
      <c r="R164" s="421"/>
      <c r="S164" s="421"/>
      <c r="T164" s="421"/>
      <c r="U164" s="421"/>
      <c r="V164" s="421"/>
      <c r="W164" s="395"/>
      <c r="X164" s="272"/>
      <c r="Y164" s="252"/>
      <c r="Z164" s="252"/>
      <c r="AA164" s="252"/>
      <c r="AB164" s="252"/>
      <c r="AC164" s="252"/>
      <c r="AD164" s="279"/>
      <c r="AE164" s="252"/>
      <c r="AF164" s="252"/>
      <c r="AG164" s="272"/>
      <c r="AH164" s="272"/>
      <c r="AI164" s="272"/>
      <c r="AJ164" s="272"/>
      <c r="AK164" s="272"/>
      <c r="AL164" s="272"/>
      <c r="AM164" s="272"/>
      <c r="AN164" s="272"/>
      <c r="AO164" s="272"/>
      <c r="AP164" s="272"/>
      <c r="AQ164" s="272"/>
      <c r="AR164" s="272"/>
      <c r="AS164" s="272"/>
      <c r="AT164" s="272"/>
      <c r="AU164" s="272"/>
      <c r="AV164" s="272"/>
      <c r="AW164" s="272"/>
      <c r="AX164" s="272"/>
      <c r="AY164" s="272"/>
      <c r="AZ164" s="272"/>
      <c r="BA164" s="272"/>
      <c r="BB164" s="272"/>
      <c r="BC164" s="272"/>
      <c r="BD164" s="272"/>
      <c r="BE164" s="272"/>
      <c r="BF164" s="272"/>
      <c r="BG164" s="272"/>
      <c r="BH164" s="272"/>
      <c r="BI164" s="272"/>
      <c r="BJ164" s="272"/>
      <c r="BK164" s="272"/>
      <c r="BL164" s="272"/>
      <c r="BM164" s="272"/>
      <c r="BN164" s="272"/>
      <c r="BO164" s="272"/>
    </row>
    <row r="165" spans="1:67" s="249" customFormat="1" x14ac:dyDescent="0.25">
      <c r="A165" s="387"/>
      <c r="B165" s="387"/>
      <c r="C165" s="387"/>
      <c r="D165" s="387"/>
      <c r="E165" s="387"/>
      <c r="F165" s="387"/>
      <c r="G165" s="387"/>
      <c r="H165" s="387"/>
      <c r="I165" s="387"/>
      <c r="J165" s="387"/>
      <c r="K165" s="387"/>
      <c r="L165" s="387"/>
      <c r="M165" s="387"/>
      <c r="N165" s="419"/>
      <c r="O165" s="420"/>
      <c r="P165" s="421"/>
      <c r="Q165" s="421"/>
      <c r="R165" s="421"/>
      <c r="S165" s="421"/>
      <c r="T165" s="421"/>
      <c r="U165" s="421"/>
      <c r="V165" s="421"/>
      <c r="W165" s="395"/>
      <c r="X165" s="272"/>
      <c r="Y165" s="252"/>
      <c r="Z165" s="252"/>
      <c r="AA165" s="252"/>
      <c r="AB165" s="252"/>
      <c r="AC165" s="252"/>
      <c r="AD165" s="279"/>
      <c r="AE165" s="252"/>
      <c r="AF165" s="252"/>
      <c r="AG165" s="272"/>
      <c r="AH165" s="272"/>
      <c r="AI165" s="272"/>
      <c r="AJ165" s="272"/>
      <c r="AK165" s="272"/>
      <c r="AL165" s="272"/>
      <c r="AM165" s="272"/>
      <c r="AN165" s="272"/>
      <c r="AO165" s="272"/>
      <c r="AP165" s="272"/>
      <c r="AQ165" s="272"/>
      <c r="AR165" s="272"/>
      <c r="AS165" s="272"/>
      <c r="AT165" s="272"/>
      <c r="AU165" s="272"/>
      <c r="AV165" s="272"/>
      <c r="AW165" s="272"/>
      <c r="AX165" s="272"/>
      <c r="AY165" s="272"/>
      <c r="AZ165" s="272"/>
      <c r="BA165" s="272"/>
      <c r="BB165" s="272"/>
      <c r="BC165" s="272"/>
      <c r="BD165" s="272"/>
      <c r="BE165" s="272"/>
      <c r="BF165" s="272"/>
      <c r="BG165" s="272"/>
      <c r="BH165" s="272"/>
      <c r="BI165" s="272"/>
      <c r="BJ165" s="272"/>
      <c r="BK165" s="272"/>
      <c r="BL165" s="272"/>
      <c r="BM165" s="272"/>
      <c r="BN165" s="272"/>
      <c r="BO165" s="272"/>
    </row>
    <row r="166" spans="1:67" s="249" customFormat="1" x14ac:dyDescent="0.25">
      <c r="A166" s="387"/>
      <c r="B166" s="387"/>
      <c r="C166" s="387"/>
      <c r="D166" s="387"/>
      <c r="E166" s="387"/>
      <c r="F166" s="387"/>
      <c r="G166" s="387"/>
      <c r="H166" s="387"/>
      <c r="I166" s="387"/>
      <c r="J166" s="387"/>
      <c r="K166" s="387"/>
      <c r="L166" s="387"/>
      <c r="M166" s="387"/>
      <c r="N166" s="419"/>
      <c r="O166" s="420"/>
      <c r="P166" s="421"/>
      <c r="Q166" s="421"/>
      <c r="R166" s="421"/>
      <c r="S166" s="421"/>
      <c r="T166" s="421"/>
      <c r="U166" s="421"/>
      <c r="V166" s="421"/>
      <c r="W166" s="395"/>
      <c r="X166" s="272"/>
      <c r="Y166" s="252"/>
      <c r="Z166" s="252"/>
      <c r="AA166" s="252"/>
      <c r="AB166" s="252"/>
      <c r="AC166" s="252"/>
      <c r="AD166" s="279"/>
      <c r="AE166" s="252"/>
      <c r="AF166" s="252"/>
      <c r="AG166" s="272"/>
      <c r="AH166" s="272"/>
      <c r="AI166" s="272"/>
      <c r="AJ166" s="272"/>
      <c r="AK166" s="272"/>
      <c r="AL166" s="272"/>
      <c r="AM166" s="272"/>
      <c r="AN166" s="272"/>
      <c r="AO166" s="272"/>
      <c r="AP166" s="272"/>
      <c r="AQ166" s="272"/>
      <c r="AR166" s="272"/>
      <c r="AS166" s="272"/>
      <c r="AT166" s="272"/>
      <c r="AU166" s="272"/>
      <c r="AV166" s="272"/>
      <c r="AW166" s="272"/>
      <c r="AX166" s="272"/>
      <c r="AY166" s="272"/>
      <c r="AZ166" s="272"/>
      <c r="BA166" s="272"/>
      <c r="BB166" s="272"/>
      <c r="BC166" s="272"/>
      <c r="BD166" s="272"/>
      <c r="BE166" s="272"/>
      <c r="BF166" s="272"/>
      <c r="BG166" s="272"/>
      <c r="BH166" s="272"/>
      <c r="BI166" s="272"/>
      <c r="BJ166" s="272"/>
      <c r="BK166" s="272"/>
      <c r="BL166" s="272"/>
      <c r="BM166" s="272"/>
      <c r="BN166" s="272"/>
      <c r="BO166" s="272"/>
    </row>
    <row r="167" spans="1:67" s="249" customFormat="1" x14ac:dyDescent="0.25">
      <c r="A167" s="387"/>
      <c r="B167" s="387"/>
      <c r="C167" s="387"/>
      <c r="D167" s="387"/>
      <c r="E167" s="387"/>
      <c r="F167" s="387"/>
      <c r="G167" s="387"/>
      <c r="H167" s="387"/>
      <c r="I167" s="387"/>
      <c r="J167" s="387"/>
      <c r="K167" s="387"/>
      <c r="L167" s="387"/>
      <c r="M167" s="387"/>
      <c r="N167" s="419"/>
      <c r="O167" s="420"/>
      <c r="P167" s="421"/>
      <c r="Q167" s="421"/>
      <c r="R167" s="421"/>
      <c r="S167" s="421"/>
      <c r="T167" s="421"/>
      <c r="U167" s="421"/>
      <c r="V167" s="421"/>
      <c r="W167" s="395"/>
      <c r="X167" s="272"/>
      <c r="Y167" s="252"/>
      <c r="Z167" s="252"/>
      <c r="AA167" s="252"/>
      <c r="AB167" s="252"/>
      <c r="AC167" s="252"/>
      <c r="AD167" s="279"/>
      <c r="AE167" s="252"/>
      <c r="AF167" s="252"/>
      <c r="AG167" s="272"/>
      <c r="AH167" s="272"/>
      <c r="AI167" s="272"/>
      <c r="AJ167" s="272"/>
      <c r="AK167" s="272"/>
      <c r="AL167" s="272"/>
      <c r="AM167" s="272"/>
      <c r="AN167" s="272"/>
      <c r="AO167" s="272"/>
      <c r="AP167" s="272"/>
      <c r="AQ167" s="272"/>
      <c r="AR167" s="272"/>
      <c r="AS167" s="272"/>
      <c r="AT167" s="272"/>
      <c r="AU167" s="272"/>
      <c r="AV167" s="272"/>
      <c r="AW167" s="272"/>
      <c r="AX167" s="272"/>
      <c r="AY167" s="272"/>
      <c r="AZ167" s="272"/>
      <c r="BA167" s="272"/>
      <c r="BB167" s="272"/>
      <c r="BC167" s="272"/>
      <c r="BD167" s="272"/>
      <c r="BE167" s="272"/>
      <c r="BF167" s="272"/>
      <c r="BG167" s="272"/>
      <c r="BH167" s="272"/>
      <c r="BI167" s="272"/>
      <c r="BJ167" s="272"/>
      <c r="BK167" s="272"/>
      <c r="BL167" s="272"/>
      <c r="BM167" s="272"/>
      <c r="BN167" s="272"/>
      <c r="BO167" s="272"/>
    </row>
    <row r="168" spans="1:67" s="249" customFormat="1" x14ac:dyDescent="0.25">
      <c r="A168" s="388"/>
      <c r="B168" s="388"/>
      <c r="C168" s="388"/>
      <c r="D168" s="388"/>
      <c r="E168" s="388"/>
      <c r="F168" s="388"/>
      <c r="G168" s="388"/>
      <c r="H168" s="388"/>
      <c r="I168" s="388"/>
      <c r="J168" s="388"/>
      <c r="K168" s="388"/>
      <c r="L168" s="403"/>
      <c r="M168" s="397"/>
      <c r="N168" s="398"/>
      <c r="O168" s="398"/>
      <c r="P168" s="398"/>
      <c r="Q168" s="398"/>
      <c r="R168" s="398"/>
      <c r="S168" s="398"/>
      <c r="T168" s="398"/>
      <c r="U168" s="398"/>
      <c r="V168" s="388"/>
      <c r="W168" s="391"/>
      <c r="X168" s="272"/>
      <c r="Y168" s="252"/>
      <c r="Z168" s="252"/>
      <c r="AA168" s="252"/>
      <c r="AB168" s="252"/>
      <c r="AC168" s="252"/>
      <c r="AD168" s="279"/>
      <c r="AE168" s="252"/>
      <c r="AF168" s="252"/>
      <c r="AG168" s="272"/>
      <c r="AH168" s="272"/>
      <c r="AI168" s="272"/>
      <c r="AJ168" s="272"/>
      <c r="AK168" s="272"/>
      <c r="AL168" s="272"/>
      <c r="AM168" s="272"/>
      <c r="AN168" s="272"/>
      <c r="AO168" s="272"/>
      <c r="AP168" s="272"/>
      <c r="AQ168" s="272"/>
      <c r="AR168" s="272"/>
      <c r="AS168" s="272"/>
      <c r="AT168" s="272"/>
      <c r="AU168" s="272"/>
      <c r="AV168" s="272"/>
      <c r="AW168" s="272"/>
      <c r="AX168" s="272"/>
      <c r="AY168" s="272"/>
      <c r="AZ168" s="272"/>
      <c r="BA168" s="272"/>
      <c r="BB168" s="272"/>
      <c r="BC168" s="272"/>
      <c r="BD168" s="272"/>
      <c r="BE168" s="272"/>
      <c r="BF168" s="272"/>
      <c r="BG168" s="272"/>
      <c r="BH168" s="272"/>
      <c r="BI168" s="272"/>
      <c r="BJ168" s="272"/>
      <c r="BK168" s="272"/>
      <c r="BL168" s="272"/>
      <c r="BM168" s="272"/>
      <c r="BN168" s="272"/>
      <c r="BO168" s="272"/>
    </row>
    <row r="169" spans="1:67" s="249" customFormat="1" x14ac:dyDescent="0.25">
      <c r="A169" s="388"/>
      <c r="B169" s="388"/>
      <c r="C169" s="388"/>
      <c r="D169" s="388"/>
      <c r="E169" s="388"/>
      <c r="F169" s="388"/>
      <c r="G169" s="388"/>
      <c r="H169" s="388"/>
      <c r="I169" s="388"/>
      <c r="J169" s="388"/>
      <c r="K169" s="388"/>
      <c r="L169" s="403"/>
      <c r="M169" s="397"/>
      <c r="N169" s="398"/>
      <c r="O169" s="398"/>
      <c r="P169" s="398"/>
      <c r="Q169" s="398"/>
      <c r="R169" s="398"/>
      <c r="S169" s="398"/>
      <c r="T169" s="398"/>
      <c r="U169" s="398"/>
      <c r="V169" s="388"/>
      <c r="W169" s="391"/>
      <c r="X169" s="272"/>
      <c r="Y169" s="252"/>
      <c r="Z169" s="252"/>
      <c r="AA169" s="252"/>
      <c r="AB169" s="252"/>
      <c r="AC169" s="252"/>
      <c r="AD169" s="279"/>
      <c r="AE169" s="252"/>
      <c r="AF169" s="252"/>
      <c r="AG169" s="272"/>
      <c r="AH169" s="272"/>
      <c r="AI169" s="272"/>
      <c r="AJ169" s="272"/>
      <c r="AK169" s="272"/>
      <c r="AL169" s="272"/>
      <c r="AM169" s="272"/>
      <c r="AN169" s="272"/>
      <c r="AO169" s="272"/>
      <c r="AP169" s="272"/>
      <c r="AQ169" s="272"/>
      <c r="AR169" s="272"/>
      <c r="AS169" s="272"/>
      <c r="AT169" s="272"/>
      <c r="AU169" s="272"/>
      <c r="AV169" s="272"/>
      <c r="AW169" s="272"/>
      <c r="AX169" s="272"/>
      <c r="AY169" s="272"/>
      <c r="AZ169" s="272"/>
      <c r="BA169" s="272"/>
      <c r="BB169" s="272"/>
      <c r="BC169" s="272"/>
      <c r="BD169" s="272"/>
      <c r="BE169" s="272"/>
      <c r="BF169" s="272"/>
      <c r="BG169" s="272"/>
      <c r="BH169" s="272"/>
      <c r="BI169" s="272"/>
      <c r="BJ169" s="272"/>
      <c r="BK169" s="272"/>
      <c r="BL169" s="272"/>
      <c r="BM169" s="272"/>
      <c r="BN169" s="272"/>
      <c r="BO169" s="272"/>
    </row>
    <row r="170" spans="1:67" s="249" customFormat="1" x14ac:dyDescent="0.25">
      <c r="A170" s="388"/>
      <c r="B170" s="388"/>
      <c r="C170" s="388"/>
      <c r="D170" s="388"/>
      <c r="E170" s="388"/>
      <c r="F170" s="388"/>
      <c r="G170" s="388"/>
      <c r="H170" s="388"/>
      <c r="I170" s="388"/>
      <c r="J170" s="388"/>
      <c r="K170" s="388"/>
      <c r="L170" s="403"/>
      <c r="M170" s="397"/>
      <c r="N170" s="398"/>
      <c r="O170" s="398"/>
      <c r="P170" s="398"/>
      <c r="Q170" s="398"/>
      <c r="R170" s="398"/>
      <c r="S170" s="398"/>
      <c r="T170" s="398"/>
      <c r="U170" s="398"/>
      <c r="V170" s="388"/>
      <c r="W170" s="391"/>
      <c r="X170" s="272"/>
      <c r="Y170" s="252"/>
      <c r="Z170" s="252"/>
      <c r="AA170" s="252"/>
      <c r="AB170" s="252"/>
      <c r="AC170" s="252"/>
      <c r="AD170" s="279"/>
      <c r="AE170" s="252"/>
      <c r="AF170" s="252"/>
      <c r="AG170" s="272"/>
      <c r="AH170" s="272"/>
      <c r="AI170" s="272"/>
      <c r="AJ170" s="272"/>
      <c r="AK170" s="272"/>
      <c r="AL170" s="272"/>
      <c r="AM170" s="272"/>
      <c r="AN170" s="272"/>
      <c r="AO170" s="272"/>
      <c r="AP170" s="272"/>
      <c r="AQ170" s="272"/>
      <c r="AR170" s="272"/>
      <c r="AS170" s="272"/>
      <c r="AT170" s="272"/>
      <c r="AU170" s="272"/>
      <c r="AV170" s="272"/>
      <c r="AW170" s="272"/>
      <c r="AX170" s="272"/>
      <c r="AY170" s="272"/>
      <c r="AZ170" s="272"/>
      <c r="BA170" s="272"/>
      <c r="BB170" s="272"/>
      <c r="BC170" s="272"/>
      <c r="BD170" s="272"/>
      <c r="BE170" s="272"/>
      <c r="BF170" s="272"/>
      <c r="BG170" s="272"/>
      <c r="BH170" s="272"/>
      <c r="BI170" s="272"/>
      <c r="BJ170" s="272"/>
      <c r="BK170" s="272"/>
      <c r="BL170" s="272"/>
      <c r="BM170" s="272"/>
      <c r="BN170" s="272"/>
      <c r="BO170" s="272"/>
    </row>
    <row r="171" spans="1:67" s="249" customFormat="1" x14ac:dyDescent="0.25">
      <c r="A171" s="388"/>
      <c r="B171" s="388"/>
      <c r="C171" s="388"/>
      <c r="D171" s="388"/>
      <c r="E171" s="388"/>
      <c r="F171" s="388"/>
      <c r="G171" s="388"/>
      <c r="H171" s="388"/>
      <c r="I171" s="388"/>
      <c r="J171" s="388"/>
      <c r="K171" s="388"/>
      <c r="L171" s="403"/>
      <c r="M171" s="397"/>
      <c r="N171" s="398"/>
      <c r="O171" s="398"/>
      <c r="P171" s="398"/>
      <c r="Q171" s="398"/>
      <c r="R171" s="398"/>
      <c r="S171" s="398"/>
      <c r="T171" s="398"/>
      <c r="U171" s="398"/>
      <c r="V171" s="388"/>
      <c r="W171" s="391"/>
      <c r="X171" s="272"/>
      <c r="Y171" s="252"/>
      <c r="Z171" s="252"/>
      <c r="AA171" s="252"/>
      <c r="AB171" s="252"/>
      <c r="AC171" s="252"/>
      <c r="AD171" s="279"/>
      <c r="AE171" s="252"/>
      <c r="AF171" s="252"/>
      <c r="AG171" s="272"/>
      <c r="AH171" s="272"/>
      <c r="AI171" s="272"/>
      <c r="AJ171" s="272"/>
      <c r="AK171" s="272"/>
      <c r="AL171" s="272"/>
      <c r="AM171" s="272"/>
      <c r="AN171" s="272"/>
      <c r="AO171" s="272"/>
      <c r="AP171" s="272"/>
      <c r="AQ171" s="272"/>
      <c r="AR171" s="272"/>
      <c r="AS171" s="272"/>
      <c r="AT171" s="272"/>
      <c r="AU171" s="272"/>
      <c r="AV171" s="272"/>
      <c r="AW171" s="272"/>
      <c r="AX171" s="272"/>
      <c r="AY171" s="272"/>
      <c r="AZ171" s="272"/>
      <c r="BA171" s="272"/>
      <c r="BB171" s="272"/>
      <c r="BC171" s="272"/>
      <c r="BD171" s="272"/>
      <c r="BE171" s="272"/>
      <c r="BF171" s="272"/>
      <c r="BG171" s="272"/>
      <c r="BH171" s="272"/>
      <c r="BI171" s="272"/>
      <c r="BJ171" s="272"/>
      <c r="BK171" s="272"/>
      <c r="BL171" s="272"/>
      <c r="BM171" s="272"/>
      <c r="BN171" s="272"/>
      <c r="BO171" s="272"/>
    </row>
    <row r="172" spans="1:67" s="249" customFormat="1" x14ac:dyDescent="0.25">
      <c r="A172" s="388"/>
      <c r="B172" s="388"/>
      <c r="C172" s="388"/>
      <c r="D172" s="388"/>
      <c r="E172" s="388"/>
      <c r="F172" s="388"/>
      <c r="G172" s="388"/>
      <c r="H172" s="388"/>
      <c r="I172" s="388"/>
      <c r="J172" s="388"/>
      <c r="K172" s="388"/>
      <c r="L172" s="403"/>
      <c r="M172" s="397"/>
      <c r="N172" s="398"/>
      <c r="O172" s="398"/>
      <c r="P172" s="398"/>
      <c r="Q172" s="398"/>
      <c r="R172" s="398"/>
      <c r="S172" s="398"/>
      <c r="T172" s="398"/>
      <c r="U172" s="398"/>
      <c r="V172" s="388"/>
      <c r="W172" s="391"/>
      <c r="X172" s="272"/>
      <c r="Y172" s="252"/>
      <c r="Z172" s="252"/>
      <c r="AA172" s="252"/>
      <c r="AB172" s="252"/>
      <c r="AC172" s="252"/>
      <c r="AD172" s="279"/>
      <c r="AE172" s="252"/>
      <c r="AF172" s="252"/>
      <c r="AG172" s="272"/>
      <c r="AH172" s="272"/>
      <c r="AI172" s="272"/>
      <c r="AJ172" s="272"/>
      <c r="AK172" s="272"/>
      <c r="AL172" s="272"/>
      <c r="AM172" s="272"/>
      <c r="AN172" s="272"/>
      <c r="AO172" s="272"/>
      <c r="AP172" s="272"/>
      <c r="AQ172" s="272"/>
      <c r="AR172" s="272"/>
      <c r="AS172" s="272"/>
      <c r="AT172" s="272"/>
      <c r="AU172" s="272"/>
      <c r="AV172" s="272"/>
      <c r="AW172" s="272"/>
      <c r="AX172" s="272"/>
      <c r="AY172" s="272"/>
      <c r="AZ172" s="272"/>
      <c r="BA172" s="272"/>
      <c r="BB172" s="272"/>
      <c r="BC172" s="272"/>
      <c r="BD172" s="272"/>
      <c r="BE172" s="272"/>
      <c r="BF172" s="272"/>
      <c r="BG172" s="272"/>
      <c r="BH172" s="272"/>
      <c r="BI172" s="272"/>
      <c r="BJ172" s="272"/>
      <c r="BK172" s="272"/>
      <c r="BL172" s="272"/>
      <c r="BM172" s="272"/>
      <c r="BN172" s="272"/>
      <c r="BO172" s="272"/>
    </row>
    <row r="173" spans="1:67" s="248" customFormat="1" x14ac:dyDescent="0.25">
      <c r="A173" s="388"/>
      <c r="B173" s="388"/>
      <c r="C173" s="388"/>
      <c r="D173" s="388"/>
      <c r="E173" s="388"/>
      <c r="F173" s="388"/>
      <c r="G173" s="388"/>
      <c r="H173" s="388"/>
      <c r="I173" s="388"/>
      <c r="J173" s="388"/>
      <c r="K173" s="388"/>
      <c r="L173" s="403"/>
      <c r="M173" s="397"/>
      <c r="N173" s="398"/>
      <c r="O173" s="398"/>
      <c r="P173" s="398"/>
      <c r="Q173" s="398"/>
      <c r="R173" s="398"/>
      <c r="S173" s="398"/>
      <c r="T173" s="398"/>
      <c r="U173" s="398"/>
      <c r="V173" s="388"/>
      <c r="W173" s="391"/>
      <c r="X173" s="271"/>
      <c r="Y173" s="247"/>
      <c r="Z173" s="247"/>
      <c r="AA173" s="247"/>
      <c r="AB173" s="247"/>
      <c r="AC173" s="247"/>
      <c r="AD173" s="247"/>
      <c r="AE173" s="247"/>
      <c r="AF173" s="247"/>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row>
    <row r="174" spans="1:67" s="248" customFormat="1" x14ac:dyDescent="0.25">
      <c r="A174" s="388"/>
      <c r="B174" s="388"/>
      <c r="C174" s="388"/>
      <c r="D174" s="388"/>
      <c r="E174" s="388"/>
      <c r="F174" s="388"/>
      <c r="G174" s="388"/>
      <c r="H174" s="388"/>
      <c r="I174" s="388"/>
      <c r="J174" s="388"/>
      <c r="K174" s="388"/>
      <c r="L174" s="403"/>
      <c r="M174" s="397"/>
      <c r="N174" s="398"/>
      <c r="O174" s="398"/>
      <c r="P174" s="398"/>
      <c r="Q174" s="398"/>
      <c r="R174" s="398"/>
      <c r="S174" s="398"/>
      <c r="T174" s="398"/>
      <c r="U174" s="398"/>
      <c r="V174" s="388"/>
      <c r="W174" s="391"/>
      <c r="X174" s="271"/>
      <c r="Y174" s="247"/>
      <c r="Z174" s="247"/>
      <c r="AA174" s="247"/>
      <c r="AB174" s="247"/>
      <c r="AC174" s="247"/>
      <c r="AD174" s="247"/>
      <c r="AE174" s="247"/>
      <c r="AF174" s="247"/>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c r="BO174" s="271"/>
    </row>
    <row r="175" spans="1:67" s="248" customFormat="1" x14ac:dyDescent="0.25">
      <c r="A175" s="388"/>
      <c r="B175" s="388"/>
      <c r="C175" s="388"/>
      <c r="D175" s="388"/>
      <c r="E175" s="388"/>
      <c r="F175" s="388"/>
      <c r="G175" s="388"/>
      <c r="H175" s="388"/>
      <c r="I175" s="388"/>
      <c r="J175" s="388"/>
      <c r="K175" s="388"/>
      <c r="L175" s="403"/>
      <c r="M175" s="397"/>
      <c r="N175" s="398"/>
      <c r="O175" s="398"/>
      <c r="P175" s="398"/>
      <c r="Q175" s="398"/>
      <c r="R175" s="398"/>
      <c r="S175" s="398"/>
      <c r="T175" s="398"/>
      <c r="U175" s="398"/>
      <c r="V175" s="388"/>
      <c r="W175" s="391"/>
      <c r="X175" s="271"/>
      <c r="Y175" s="247"/>
      <c r="Z175" s="247"/>
      <c r="AA175" s="247"/>
      <c r="AB175" s="247"/>
      <c r="AC175" s="247"/>
      <c r="AD175" s="247"/>
      <c r="AE175" s="247"/>
      <c r="AF175" s="247"/>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row>
    <row r="176" spans="1:67" s="248" customFormat="1" x14ac:dyDescent="0.25">
      <c r="A176" s="388"/>
      <c r="B176" s="388"/>
      <c r="C176" s="388"/>
      <c r="D176" s="388"/>
      <c r="E176" s="388"/>
      <c r="F176" s="388"/>
      <c r="G176" s="388"/>
      <c r="H176" s="388"/>
      <c r="I176" s="388"/>
      <c r="J176" s="388"/>
      <c r="K176" s="388"/>
      <c r="L176" s="403"/>
      <c r="M176" s="397"/>
      <c r="N176" s="398"/>
      <c r="O176" s="398"/>
      <c r="P176" s="398"/>
      <c r="Q176" s="398"/>
      <c r="R176" s="398"/>
      <c r="S176" s="398"/>
      <c r="T176" s="398"/>
      <c r="U176" s="398"/>
      <c r="V176" s="388"/>
      <c r="W176" s="391"/>
      <c r="X176" s="271"/>
      <c r="Y176" s="247"/>
      <c r="Z176" s="247"/>
      <c r="AA176" s="247"/>
      <c r="AB176" s="247"/>
      <c r="AC176" s="247"/>
      <c r="AD176" s="247"/>
      <c r="AE176" s="247"/>
      <c r="AF176" s="247"/>
      <c r="AG176" s="271"/>
      <c r="AH176" s="271"/>
      <c r="AI176" s="271"/>
      <c r="AJ176" s="271"/>
      <c r="AK176" s="271"/>
      <c r="AL176" s="271"/>
      <c r="AM176" s="271"/>
      <c r="AN176" s="271"/>
      <c r="AO176" s="271"/>
      <c r="AP176" s="271"/>
      <c r="AQ176" s="271"/>
      <c r="AR176" s="271"/>
      <c r="AS176" s="271"/>
      <c r="AT176" s="271"/>
      <c r="AU176" s="271"/>
      <c r="AV176" s="271"/>
      <c r="AW176" s="271"/>
      <c r="AX176" s="271"/>
      <c r="AY176" s="271"/>
      <c r="AZ176" s="271"/>
      <c r="BA176" s="271"/>
      <c r="BB176" s="271"/>
      <c r="BC176" s="271"/>
      <c r="BD176" s="271"/>
      <c r="BE176" s="271"/>
      <c r="BF176" s="271"/>
      <c r="BG176" s="271"/>
      <c r="BH176" s="271"/>
      <c r="BI176" s="271"/>
      <c r="BJ176" s="271"/>
      <c r="BK176" s="271"/>
      <c r="BL176" s="271"/>
      <c r="BM176" s="271"/>
      <c r="BN176" s="271"/>
      <c r="BO176" s="271"/>
    </row>
    <row r="177" spans="1:67" s="248" customFormat="1" x14ac:dyDescent="0.25">
      <c r="A177" s="388"/>
      <c r="B177" s="388"/>
      <c r="C177" s="388"/>
      <c r="D177" s="388"/>
      <c r="E177" s="388"/>
      <c r="F177" s="388"/>
      <c r="G177" s="388"/>
      <c r="H177" s="388"/>
      <c r="I177" s="388"/>
      <c r="J177" s="388"/>
      <c r="K177" s="388"/>
      <c r="L177" s="403"/>
      <c r="M177" s="397"/>
      <c r="N177" s="398"/>
      <c r="O177" s="398"/>
      <c r="P177" s="398"/>
      <c r="Q177" s="398"/>
      <c r="R177" s="398"/>
      <c r="S177" s="398"/>
      <c r="T177" s="398"/>
      <c r="U177" s="398"/>
      <c r="V177" s="388"/>
      <c r="W177" s="391"/>
      <c r="X177" s="271"/>
      <c r="Y177" s="247"/>
      <c r="Z177" s="247"/>
      <c r="AA177" s="247"/>
      <c r="AB177" s="247"/>
      <c r="AC177" s="247"/>
      <c r="AD177" s="247"/>
      <c r="AE177" s="247"/>
      <c r="AF177" s="247"/>
      <c r="AG177" s="271"/>
      <c r="AH177" s="271"/>
      <c r="AI177" s="271"/>
      <c r="AJ177" s="271"/>
      <c r="AK177" s="271"/>
      <c r="AL177" s="271"/>
      <c r="AM177" s="271"/>
      <c r="AN177" s="271"/>
      <c r="AO177" s="271"/>
      <c r="AP177" s="271"/>
      <c r="AQ177" s="271"/>
      <c r="AR177" s="271"/>
      <c r="AS177" s="271"/>
      <c r="AT177" s="271"/>
      <c r="AU177" s="271"/>
      <c r="AV177" s="271"/>
      <c r="AW177" s="271"/>
      <c r="AX177" s="271"/>
      <c r="AY177" s="271"/>
      <c r="AZ177" s="271"/>
      <c r="BA177" s="271"/>
      <c r="BB177" s="271"/>
      <c r="BC177" s="271"/>
      <c r="BD177" s="271"/>
      <c r="BE177" s="271"/>
      <c r="BF177" s="271"/>
      <c r="BG177" s="271"/>
      <c r="BH177" s="271"/>
      <c r="BI177" s="271"/>
      <c r="BJ177" s="271"/>
      <c r="BK177" s="271"/>
      <c r="BL177" s="271"/>
      <c r="BM177" s="271"/>
      <c r="BN177" s="271"/>
      <c r="BO177" s="271"/>
    </row>
    <row r="178" spans="1:67" s="248" customFormat="1" x14ac:dyDescent="0.25">
      <c r="A178" s="388"/>
      <c r="B178" s="388"/>
      <c r="C178" s="388"/>
      <c r="D178" s="388"/>
      <c r="E178" s="388"/>
      <c r="F178" s="388"/>
      <c r="G178" s="388"/>
      <c r="H178" s="388"/>
      <c r="I178" s="388"/>
      <c r="J178" s="388"/>
      <c r="K178" s="388"/>
      <c r="L178" s="403"/>
      <c r="M178" s="397"/>
      <c r="N178" s="398"/>
      <c r="O178" s="398"/>
      <c r="P178" s="398"/>
      <c r="Q178" s="398"/>
      <c r="R178" s="398"/>
      <c r="S178" s="398"/>
      <c r="T178" s="398"/>
      <c r="U178" s="398"/>
      <c r="V178" s="388"/>
      <c r="W178" s="391"/>
      <c r="X178" s="271"/>
      <c r="Y178" s="247"/>
      <c r="Z178" s="247"/>
      <c r="AA178" s="247"/>
      <c r="AB178" s="247"/>
      <c r="AC178" s="247"/>
      <c r="AD178" s="247"/>
      <c r="AE178" s="247"/>
      <c r="AF178" s="247"/>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1"/>
      <c r="BB178" s="271"/>
      <c r="BC178" s="271"/>
      <c r="BD178" s="271"/>
      <c r="BE178" s="271"/>
      <c r="BF178" s="271"/>
      <c r="BG178" s="271"/>
      <c r="BH178" s="271"/>
      <c r="BI178" s="271"/>
      <c r="BJ178" s="271"/>
      <c r="BK178" s="271"/>
      <c r="BL178" s="271"/>
      <c r="BM178" s="271"/>
      <c r="BN178" s="271"/>
      <c r="BO178" s="271"/>
    </row>
    <row r="179" spans="1:67" s="248" customFormat="1" x14ac:dyDescent="0.25">
      <c r="A179" s="388"/>
      <c r="B179" s="388"/>
      <c r="C179" s="388"/>
      <c r="D179" s="388"/>
      <c r="E179" s="388"/>
      <c r="F179" s="388"/>
      <c r="G179" s="388"/>
      <c r="H179" s="388"/>
      <c r="I179" s="388"/>
      <c r="J179" s="388"/>
      <c r="K179" s="388"/>
      <c r="L179" s="403"/>
      <c r="M179" s="397"/>
      <c r="N179" s="398"/>
      <c r="O179" s="398"/>
      <c r="P179" s="398"/>
      <c r="Q179" s="398"/>
      <c r="R179" s="398"/>
      <c r="S179" s="398"/>
      <c r="T179" s="398"/>
      <c r="U179" s="398"/>
      <c r="V179" s="388"/>
      <c r="W179" s="391"/>
      <c r="X179" s="271"/>
      <c r="Y179" s="247"/>
      <c r="Z179" s="247"/>
      <c r="AA179" s="247"/>
      <c r="AB179" s="247"/>
      <c r="AC179" s="247"/>
      <c r="AD179" s="247"/>
      <c r="AE179" s="247"/>
      <c r="AF179" s="247"/>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1"/>
      <c r="BB179" s="271"/>
      <c r="BC179" s="271"/>
      <c r="BD179" s="271"/>
      <c r="BE179" s="271"/>
      <c r="BF179" s="271"/>
      <c r="BG179" s="271"/>
      <c r="BH179" s="271"/>
      <c r="BI179" s="271"/>
      <c r="BJ179" s="271"/>
      <c r="BK179" s="271"/>
      <c r="BL179" s="271"/>
      <c r="BM179" s="271"/>
      <c r="BN179" s="271"/>
      <c r="BO179" s="271"/>
    </row>
    <row r="180" spans="1:67" s="248" customFormat="1" x14ac:dyDescent="0.25">
      <c r="A180" s="388"/>
      <c r="B180" s="388"/>
      <c r="C180" s="388"/>
      <c r="D180" s="388"/>
      <c r="E180" s="388"/>
      <c r="F180" s="388"/>
      <c r="G180" s="388"/>
      <c r="H180" s="388"/>
      <c r="I180" s="388"/>
      <c r="J180" s="388"/>
      <c r="K180" s="388"/>
      <c r="L180" s="403"/>
      <c r="M180" s="397"/>
      <c r="N180" s="398"/>
      <c r="O180" s="398"/>
      <c r="P180" s="398"/>
      <c r="Q180" s="398"/>
      <c r="R180" s="398"/>
      <c r="S180" s="398"/>
      <c r="T180" s="398"/>
      <c r="U180" s="398"/>
      <c r="V180" s="388"/>
      <c r="W180" s="391"/>
      <c r="X180" s="271"/>
      <c r="Y180" s="247"/>
      <c r="Z180" s="247"/>
      <c r="AA180" s="247"/>
      <c r="AB180" s="247"/>
      <c r="AC180" s="247"/>
      <c r="AD180" s="247"/>
      <c r="AE180" s="247"/>
      <c r="AF180" s="247"/>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1"/>
      <c r="BB180" s="271"/>
      <c r="BC180" s="271"/>
      <c r="BD180" s="271"/>
      <c r="BE180" s="271"/>
      <c r="BF180" s="271"/>
      <c r="BG180" s="271"/>
      <c r="BH180" s="271"/>
      <c r="BI180" s="271"/>
      <c r="BJ180" s="271"/>
      <c r="BK180" s="271"/>
      <c r="BL180" s="271"/>
      <c r="BM180" s="271"/>
      <c r="BN180" s="271"/>
      <c r="BO180" s="271"/>
    </row>
    <row r="181" spans="1:67" s="248" customFormat="1" x14ac:dyDescent="0.25">
      <c r="A181" s="388"/>
      <c r="B181" s="388"/>
      <c r="C181" s="388"/>
      <c r="D181" s="388"/>
      <c r="E181" s="388"/>
      <c r="F181" s="388"/>
      <c r="G181" s="388"/>
      <c r="H181" s="388"/>
      <c r="I181" s="388"/>
      <c r="J181" s="388"/>
      <c r="K181" s="388"/>
      <c r="L181" s="403"/>
      <c r="M181" s="397"/>
      <c r="N181" s="398"/>
      <c r="O181" s="398"/>
      <c r="P181" s="398"/>
      <c r="Q181" s="398"/>
      <c r="R181" s="398"/>
      <c r="S181" s="398"/>
      <c r="T181" s="398"/>
      <c r="U181" s="398"/>
      <c r="V181" s="388"/>
      <c r="W181" s="391"/>
      <c r="X181" s="271"/>
      <c r="Y181" s="247"/>
      <c r="Z181" s="247"/>
      <c r="AA181" s="247"/>
      <c r="AB181" s="247"/>
      <c r="AC181" s="247"/>
      <c r="AD181" s="247"/>
      <c r="AE181" s="247"/>
      <c r="AF181" s="247"/>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1"/>
      <c r="BB181" s="271"/>
      <c r="BC181" s="271"/>
      <c r="BD181" s="271"/>
      <c r="BE181" s="271"/>
      <c r="BF181" s="271"/>
      <c r="BG181" s="271"/>
      <c r="BH181" s="271"/>
      <c r="BI181" s="271"/>
      <c r="BJ181" s="271"/>
      <c r="BK181" s="271"/>
      <c r="BL181" s="271"/>
      <c r="BM181" s="271"/>
      <c r="BN181" s="271"/>
      <c r="BO181" s="271"/>
    </row>
    <row r="182" spans="1:67" s="248" customFormat="1" x14ac:dyDescent="0.25">
      <c r="A182" s="388"/>
      <c r="B182" s="388"/>
      <c r="C182" s="388"/>
      <c r="D182" s="388"/>
      <c r="E182" s="388"/>
      <c r="F182" s="388"/>
      <c r="G182" s="388"/>
      <c r="H182" s="388"/>
      <c r="I182" s="388"/>
      <c r="J182" s="388"/>
      <c r="K182" s="388"/>
      <c r="L182" s="403"/>
      <c r="M182" s="397"/>
      <c r="N182" s="398"/>
      <c r="O182" s="398"/>
      <c r="P182" s="398"/>
      <c r="Q182" s="398"/>
      <c r="R182" s="398"/>
      <c r="S182" s="398"/>
      <c r="T182" s="398"/>
      <c r="U182" s="398"/>
      <c r="V182" s="388"/>
      <c r="W182" s="391"/>
      <c r="X182" s="271"/>
      <c r="Y182" s="247"/>
      <c r="Z182" s="247"/>
      <c r="AA182" s="247"/>
      <c r="AB182" s="247"/>
      <c r="AC182" s="247"/>
      <c r="AD182" s="247"/>
      <c r="AE182" s="247"/>
      <c r="AF182" s="247"/>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1"/>
      <c r="BB182" s="271"/>
      <c r="BC182" s="271"/>
      <c r="BD182" s="271"/>
      <c r="BE182" s="271"/>
      <c r="BF182" s="271"/>
      <c r="BG182" s="271"/>
      <c r="BH182" s="271"/>
      <c r="BI182" s="271"/>
      <c r="BJ182" s="271"/>
      <c r="BK182" s="271"/>
      <c r="BL182" s="271"/>
      <c r="BM182" s="271"/>
      <c r="BN182" s="271"/>
      <c r="BO182" s="271"/>
    </row>
    <row r="183" spans="1:67" s="248" customFormat="1" x14ac:dyDescent="0.25">
      <c r="A183" s="388"/>
      <c r="B183" s="388"/>
      <c r="C183" s="388"/>
      <c r="D183" s="388"/>
      <c r="E183" s="388"/>
      <c r="F183" s="388"/>
      <c r="G183" s="388"/>
      <c r="H183" s="388"/>
      <c r="I183" s="388"/>
      <c r="J183" s="388"/>
      <c r="K183" s="388"/>
      <c r="L183" s="403"/>
      <c r="M183" s="397"/>
      <c r="N183" s="398"/>
      <c r="O183" s="398"/>
      <c r="P183" s="398"/>
      <c r="Q183" s="398"/>
      <c r="R183" s="398"/>
      <c r="S183" s="398"/>
      <c r="T183" s="398"/>
      <c r="U183" s="398"/>
      <c r="V183" s="388"/>
      <c r="W183" s="391"/>
      <c r="X183" s="271"/>
      <c r="Y183" s="247"/>
      <c r="Z183" s="247"/>
      <c r="AA183" s="247"/>
      <c r="AB183" s="247"/>
      <c r="AC183" s="247"/>
      <c r="AD183" s="247"/>
      <c r="AE183" s="247"/>
      <c r="AF183" s="247"/>
      <c r="AG183" s="271"/>
      <c r="AH183" s="271"/>
      <c r="AI183" s="271"/>
      <c r="AJ183" s="271"/>
      <c r="AK183" s="271"/>
      <c r="AL183" s="271"/>
      <c r="AM183" s="271"/>
      <c r="AN183" s="271"/>
      <c r="AO183" s="271"/>
      <c r="AP183" s="271"/>
      <c r="AQ183" s="271"/>
      <c r="AR183" s="271"/>
      <c r="AS183" s="271"/>
      <c r="AT183" s="271"/>
      <c r="AU183" s="271"/>
      <c r="AV183" s="271"/>
      <c r="AW183" s="271"/>
      <c r="AX183" s="271"/>
      <c r="AY183" s="271"/>
      <c r="AZ183" s="271"/>
      <c r="BA183" s="271"/>
      <c r="BB183" s="271"/>
      <c r="BC183" s="271"/>
      <c r="BD183" s="271"/>
      <c r="BE183" s="271"/>
      <c r="BF183" s="271"/>
      <c r="BG183" s="271"/>
      <c r="BH183" s="271"/>
      <c r="BI183" s="271"/>
      <c r="BJ183" s="271"/>
      <c r="BK183" s="271"/>
      <c r="BL183" s="271"/>
      <c r="BM183" s="271"/>
      <c r="BN183" s="271"/>
      <c r="BO183" s="271"/>
    </row>
    <row r="184" spans="1:67" s="248" customFormat="1" x14ac:dyDescent="0.25">
      <c r="A184" s="388"/>
      <c r="B184" s="388"/>
      <c r="C184" s="388"/>
      <c r="D184" s="388"/>
      <c r="E184" s="388"/>
      <c r="F184" s="388"/>
      <c r="G184" s="388"/>
      <c r="H184" s="388"/>
      <c r="I184" s="388"/>
      <c r="J184" s="388"/>
      <c r="K184" s="388"/>
      <c r="L184" s="403"/>
      <c r="M184" s="397"/>
      <c r="N184" s="398"/>
      <c r="O184" s="398"/>
      <c r="P184" s="398"/>
      <c r="Q184" s="398"/>
      <c r="R184" s="398"/>
      <c r="S184" s="398"/>
      <c r="T184" s="398"/>
      <c r="U184" s="398"/>
      <c r="V184" s="388"/>
      <c r="W184" s="391"/>
      <c r="X184" s="271"/>
      <c r="Y184" s="247"/>
      <c r="Z184" s="247"/>
      <c r="AA184" s="247"/>
      <c r="AB184" s="247"/>
      <c r="AC184" s="247"/>
      <c r="AD184" s="247"/>
      <c r="AE184" s="247"/>
      <c r="AF184" s="247"/>
      <c r="AG184" s="271"/>
      <c r="AH184" s="271"/>
      <c r="AI184" s="271"/>
      <c r="AJ184" s="271"/>
      <c r="AK184" s="271"/>
      <c r="AL184" s="271"/>
      <c r="AM184" s="271"/>
      <c r="AN184" s="271"/>
      <c r="AO184" s="271"/>
      <c r="AP184" s="271"/>
      <c r="AQ184" s="271"/>
      <c r="AR184" s="271"/>
      <c r="AS184" s="271"/>
      <c r="AT184" s="271"/>
      <c r="AU184" s="271"/>
      <c r="AV184" s="271"/>
      <c r="AW184" s="271"/>
      <c r="AX184" s="271"/>
      <c r="AY184" s="271"/>
      <c r="AZ184" s="271"/>
      <c r="BA184" s="271"/>
      <c r="BB184" s="271"/>
      <c r="BC184" s="271"/>
      <c r="BD184" s="271"/>
      <c r="BE184" s="271"/>
      <c r="BF184" s="271"/>
      <c r="BG184" s="271"/>
      <c r="BH184" s="271"/>
      <c r="BI184" s="271"/>
      <c r="BJ184" s="271"/>
      <c r="BK184" s="271"/>
      <c r="BL184" s="271"/>
      <c r="BM184" s="271"/>
      <c r="BN184" s="271"/>
      <c r="BO184" s="271"/>
    </row>
    <row r="185" spans="1:67" s="248" customFormat="1" x14ac:dyDescent="0.25">
      <c r="A185" s="388"/>
      <c r="B185" s="388"/>
      <c r="C185" s="388"/>
      <c r="D185" s="388"/>
      <c r="E185" s="388"/>
      <c r="F185" s="388"/>
      <c r="G185" s="388"/>
      <c r="H185" s="388"/>
      <c r="I185" s="388"/>
      <c r="J185" s="388"/>
      <c r="K185" s="388"/>
      <c r="L185" s="403"/>
      <c r="M185" s="397"/>
      <c r="N185" s="398"/>
      <c r="O185" s="398"/>
      <c r="P185" s="398"/>
      <c r="Q185" s="398"/>
      <c r="R185" s="398"/>
      <c r="S185" s="398"/>
      <c r="T185" s="398"/>
      <c r="U185" s="398"/>
      <c r="V185" s="388"/>
      <c r="W185" s="391"/>
      <c r="X185" s="271"/>
      <c r="Y185" s="247"/>
      <c r="Z185" s="247"/>
      <c r="AA185" s="247"/>
      <c r="AB185" s="247"/>
      <c r="AC185" s="247"/>
      <c r="AD185" s="247"/>
      <c r="AE185" s="247"/>
      <c r="AF185" s="247"/>
      <c r="AG185" s="271"/>
      <c r="AH185" s="271"/>
      <c r="AI185" s="271"/>
      <c r="AJ185" s="271"/>
      <c r="AK185" s="271"/>
      <c r="AL185" s="271"/>
      <c r="AM185" s="271"/>
      <c r="AN185" s="271"/>
      <c r="AO185" s="271"/>
      <c r="AP185" s="271"/>
      <c r="AQ185" s="271"/>
      <c r="AR185" s="271"/>
      <c r="AS185" s="271"/>
      <c r="AT185" s="271"/>
      <c r="AU185" s="271"/>
      <c r="AV185" s="271"/>
      <c r="AW185" s="271"/>
      <c r="AX185" s="271"/>
      <c r="AY185" s="271"/>
      <c r="AZ185" s="271"/>
      <c r="BA185" s="271"/>
      <c r="BB185" s="271"/>
      <c r="BC185" s="271"/>
      <c r="BD185" s="271"/>
      <c r="BE185" s="271"/>
      <c r="BF185" s="271"/>
      <c r="BG185" s="271"/>
      <c r="BH185" s="271"/>
      <c r="BI185" s="271"/>
      <c r="BJ185" s="271"/>
      <c r="BK185" s="271"/>
      <c r="BL185" s="271"/>
      <c r="BM185" s="271"/>
      <c r="BN185" s="271"/>
      <c r="BO185" s="271"/>
    </row>
    <row r="186" spans="1:67" s="248" customFormat="1" x14ac:dyDescent="0.25">
      <c r="A186" s="388"/>
      <c r="B186" s="388"/>
      <c r="C186" s="388"/>
      <c r="D186" s="388"/>
      <c r="E186" s="388"/>
      <c r="F186" s="388"/>
      <c r="G186" s="388"/>
      <c r="H186" s="388"/>
      <c r="I186" s="388"/>
      <c r="J186" s="388"/>
      <c r="K186" s="388"/>
      <c r="L186" s="403"/>
      <c r="M186" s="397"/>
      <c r="N186" s="398"/>
      <c r="O186" s="398"/>
      <c r="P186" s="398"/>
      <c r="Q186" s="398"/>
      <c r="R186" s="398"/>
      <c r="S186" s="398"/>
      <c r="T186" s="398"/>
      <c r="U186" s="398"/>
      <c r="V186" s="388"/>
      <c r="W186" s="391"/>
      <c r="X186" s="271"/>
      <c r="Y186" s="247"/>
      <c r="Z186" s="247"/>
      <c r="AA186" s="247"/>
      <c r="AB186" s="247"/>
      <c r="AC186" s="247"/>
      <c r="AD186" s="247"/>
      <c r="AE186" s="247"/>
      <c r="AF186" s="247"/>
      <c r="AG186" s="271"/>
      <c r="AH186" s="271"/>
      <c r="AI186" s="271"/>
      <c r="AJ186" s="271"/>
      <c r="AK186" s="271"/>
      <c r="AL186" s="271"/>
      <c r="AM186" s="271"/>
      <c r="AN186" s="271"/>
      <c r="AO186" s="271"/>
      <c r="AP186" s="271"/>
      <c r="AQ186" s="271"/>
      <c r="AR186" s="271"/>
      <c r="AS186" s="271"/>
      <c r="AT186" s="271"/>
      <c r="AU186" s="271"/>
      <c r="AV186" s="271"/>
      <c r="AW186" s="271"/>
      <c r="AX186" s="271"/>
      <c r="AY186" s="271"/>
      <c r="AZ186" s="271"/>
      <c r="BA186" s="271"/>
      <c r="BB186" s="271"/>
      <c r="BC186" s="271"/>
      <c r="BD186" s="271"/>
      <c r="BE186" s="271"/>
      <c r="BF186" s="271"/>
      <c r="BG186" s="271"/>
      <c r="BH186" s="271"/>
      <c r="BI186" s="271"/>
      <c r="BJ186" s="271"/>
      <c r="BK186" s="271"/>
      <c r="BL186" s="271"/>
      <c r="BM186" s="271"/>
      <c r="BN186" s="271"/>
      <c r="BO186" s="271"/>
    </row>
    <row r="187" spans="1:67" s="248" customFormat="1" x14ac:dyDescent="0.25">
      <c r="A187" s="388"/>
      <c r="B187" s="388"/>
      <c r="C187" s="388"/>
      <c r="D187" s="388"/>
      <c r="E187" s="388"/>
      <c r="F187" s="388"/>
      <c r="G187" s="388"/>
      <c r="H187" s="388"/>
      <c r="I187" s="388"/>
      <c r="J187" s="388"/>
      <c r="K187" s="388"/>
      <c r="L187" s="403"/>
      <c r="M187" s="397"/>
      <c r="N187" s="398"/>
      <c r="O187" s="398"/>
      <c r="P187" s="398"/>
      <c r="Q187" s="398"/>
      <c r="R187" s="398"/>
      <c r="S187" s="398"/>
      <c r="T187" s="398"/>
      <c r="U187" s="398"/>
      <c r="V187" s="388"/>
      <c r="W187" s="391"/>
      <c r="X187" s="271"/>
      <c r="Y187" s="247"/>
      <c r="Z187" s="247"/>
      <c r="AA187" s="247"/>
      <c r="AB187" s="247"/>
      <c r="AC187" s="247"/>
      <c r="AD187" s="247"/>
      <c r="AE187" s="247"/>
      <c r="AF187" s="247"/>
      <c r="AG187" s="271"/>
      <c r="AH187" s="271"/>
      <c r="AI187" s="271"/>
      <c r="AJ187" s="271"/>
      <c r="AK187" s="271"/>
      <c r="AL187" s="271"/>
      <c r="AM187" s="271"/>
      <c r="AN187" s="271"/>
      <c r="AO187" s="271"/>
      <c r="AP187" s="271"/>
      <c r="AQ187" s="271"/>
      <c r="AR187" s="271"/>
      <c r="AS187" s="271"/>
      <c r="AT187" s="271"/>
      <c r="AU187" s="271"/>
      <c r="AV187" s="271"/>
      <c r="AW187" s="271"/>
      <c r="AX187" s="271"/>
      <c r="AY187" s="271"/>
      <c r="AZ187" s="271"/>
      <c r="BA187" s="271"/>
      <c r="BB187" s="271"/>
      <c r="BC187" s="271"/>
      <c r="BD187" s="271"/>
      <c r="BE187" s="271"/>
      <c r="BF187" s="271"/>
      <c r="BG187" s="271"/>
      <c r="BH187" s="271"/>
      <c r="BI187" s="271"/>
      <c r="BJ187" s="271"/>
      <c r="BK187" s="271"/>
      <c r="BL187" s="271"/>
      <c r="BM187" s="271"/>
      <c r="BN187" s="271"/>
      <c r="BO187" s="271"/>
    </row>
    <row r="188" spans="1:67" s="248" customFormat="1" x14ac:dyDescent="0.25">
      <c r="A188" s="388"/>
      <c r="B188" s="388"/>
      <c r="C188" s="388"/>
      <c r="D188" s="388"/>
      <c r="E188" s="388"/>
      <c r="F188" s="388"/>
      <c r="G188" s="388"/>
      <c r="H188" s="388"/>
      <c r="I188" s="388"/>
      <c r="J188" s="388"/>
      <c r="K188" s="388"/>
      <c r="L188" s="403"/>
      <c r="M188" s="397"/>
      <c r="N188" s="398"/>
      <c r="O188" s="398"/>
      <c r="P188" s="398"/>
      <c r="Q188" s="398"/>
      <c r="R188" s="398"/>
      <c r="S188" s="398"/>
      <c r="T188" s="398"/>
      <c r="U188" s="398"/>
      <c r="V188" s="388"/>
      <c r="W188" s="391"/>
      <c r="X188" s="271"/>
      <c r="Y188" s="247"/>
      <c r="Z188" s="247"/>
      <c r="AA188" s="247"/>
      <c r="AB188" s="247"/>
      <c r="AC188" s="247"/>
      <c r="AD188" s="247"/>
      <c r="AE188" s="247"/>
      <c r="AF188" s="247"/>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c r="BO188" s="271"/>
    </row>
    <row r="189" spans="1:67" s="248" customFormat="1" x14ac:dyDescent="0.25">
      <c r="A189" s="388"/>
      <c r="B189" s="388"/>
      <c r="C189" s="388"/>
      <c r="D189" s="388"/>
      <c r="E189" s="388"/>
      <c r="F189" s="388"/>
      <c r="G189" s="388"/>
      <c r="H189" s="388"/>
      <c r="I189" s="388"/>
      <c r="J189" s="388"/>
      <c r="K189" s="388"/>
      <c r="L189" s="403"/>
      <c r="M189" s="397"/>
      <c r="N189" s="398"/>
      <c r="O189" s="398"/>
      <c r="P189" s="398"/>
      <c r="Q189" s="398"/>
      <c r="R189" s="398"/>
      <c r="S189" s="398"/>
      <c r="T189" s="398"/>
      <c r="U189" s="398"/>
      <c r="V189" s="388"/>
      <c r="W189" s="391"/>
      <c r="X189" s="271"/>
      <c r="Y189" s="247"/>
      <c r="Z189" s="247"/>
      <c r="AA189" s="247"/>
      <c r="AB189" s="247"/>
      <c r="AC189" s="247"/>
      <c r="AD189" s="247"/>
      <c r="AE189" s="247"/>
      <c r="AF189" s="247"/>
      <c r="AG189" s="271"/>
      <c r="AH189" s="271"/>
      <c r="AI189" s="271"/>
      <c r="AJ189" s="271"/>
      <c r="AK189" s="271"/>
      <c r="AL189" s="271"/>
      <c r="AM189" s="271"/>
      <c r="AN189" s="271"/>
      <c r="AO189" s="271"/>
      <c r="AP189" s="271"/>
      <c r="AQ189" s="271"/>
      <c r="AR189" s="271"/>
      <c r="AS189" s="271"/>
      <c r="AT189" s="271"/>
      <c r="AU189" s="271"/>
      <c r="AV189" s="271"/>
      <c r="AW189" s="271"/>
      <c r="AX189" s="271"/>
      <c r="AY189" s="271"/>
      <c r="AZ189" s="271"/>
      <c r="BA189" s="271"/>
      <c r="BB189" s="271"/>
      <c r="BC189" s="271"/>
      <c r="BD189" s="271"/>
      <c r="BE189" s="271"/>
      <c r="BF189" s="271"/>
      <c r="BG189" s="271"/>
      <c r="BH189" s="271"/>
      <c r="BI189" s="271"/>
      <c r="BJ189" s="271"/>
      <c r="BK189" s="271"/>
      <c r="BL189" s="271"/>
      <c r="BM189" s="271"/>
      <c r="BN189" s="271"/>
      <c r="BO189" s="271"/>
    </row>
    <row r="190" spans="1:67" s="248" customFormat="1" x14ac:dyDescent="0.25">
      <c r="A190" s="388"/>
      <c r="B190" s="388"/>
      <c r="C190" s="388"/>
      <c r="D190" s="388"/>
      <c r="E190" s="388"/>
      <c r="F190" s="388"/>
      <c r="G190" s="388"/>
      <c r="H190" s="388"/>
      <c r="I190" s="388"/>
      <c r="J190" s="388"/>
      <c r="K190" s="388"/>
      <c r="L190" s="403"/>
      <c r="M190" s="397"/>
      <c r="N190" s="398"/>
      <c r="O190" s="398"/>
      <c r="P190" s="398"/>
      <c r="Q190" s="398"/>
      <c r="R190" s="398"/>
      <c r="S190" s="398"/>
      <c r="T190" s="398"/>
      <c r="U190" s="398"/>
      <c r="V190" s="388"/>
      <c r="W190" s="391"/>
      <c r="X190" s="271"/>
      <c r="Y190" s="247"/>
      <c r="Z190" s="247"/>
      <c r="AA190" s="247"/>
      <c r="AB190" s="247"/>
      <c r="AC190" s="247"/>
      <c r="AD190" s="247"/>
      <c r="AE190" s="247"/>
      <c r="AF190" s="247"/>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1"/>
      <c r="BB190" s="271"/>
      <c r="BC190" s="271"/>
      <c r="BD190" s="271"/>
      <c r="BE190" s="271"/>
      <c r="BF190" s="271"/>
      <c r="BG190" s="271"/>
      <c r="BH190" s="271"/>
      <c r="BI190" s="271"/>
      <c r="BJ190" s="271"/>
      <c r="BK190" s="271"/>
      <c r="BL190" s="271"/>
      <c r="BM190" s="271"/>
      <c r="BN190" s="271"/>
      <c r="BO190" s="271"/>
    </row>
    <row r="191" spans="1:67" s="248" customFormat="1" x14ac:dyDescent="0.25">
      <c r="A191" s="388"/>
      <c r="B191" s="388"/>
      <c r="C191" s="388"/>
      <c r="D191" s="388"/>
      <c r="E191" s="388"/>
      <c r="F191" s="388"/>
      <c r="G191" s="388"/>
      <c r="H191" s="388"/>
      <c r="I191" s="388"/>
      <c r="J191" s="388"/>
      <c r="K191" s="388"/>
      <c r="L191" s="403"/>
      <c r="M191" s="397"/>
      <c r="N191" s="398"/>
      <c r="O191" s="398"/>
      <c r="P191" s="398"/>
      <c r="Q191" s="398"/>
      <c r="R191" s="398"/>
      <c r="S191" s="398"/>
      <c r="T191" s="398"/>
      <c r="U191" s="398"/>
      <c r="V191" s="388"/>
      <c r="W191" s="391"/>
      <c r="X191" s="271"/>
      <c r="Y191" s="247"/>
      <c r="Z191" s="247"/>
      <c r="AA191" s="247"/>
      <c r="AB191" s="247"/>
      <c r="AC191" s="247"/>
      <c r="AD191" s="247"/>
      <c r="AE191" s="247"/>
      <c r="AF191" s="247"/>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1"/>
      <c r="BB191" s="271"/>
      <c r="BC191" s="271"/>
      <c r="BD191" s="271"/>
      <c r="BE191" s="271"/>
      <c r="BF191" s="271"/>
      <c r="BG191" s="271"/>
      <c r="BH191" s="271"/>
      <c r="BI191" s="271"/>
      <c r="BJ191" s="271"/>
      <c r="BK191" s="271"/>
      <c r="BL191" s="271"/>
      <c r="BM191" s="271"/>
      <c r="BN191" s="271"/>
      <c r="BO191" s="271"/>
    </row>
    <row r="192" spans="1:67" s="248" customFormat="1" x14ac:dyDescent="0.25">
      <c r="A192" s="388"/>
      <c r="B192" s="388"/>
      <c r="C192" s="388"/>
      <c r="D192" s="388"/>
      <c r="E192" s="388"/>
      <c r="F192" s="388"/>
      <c r="G192" s="388"/>
      <c r="H192" s="388"/>
      <c r="I192" s="388"/>
      <c r="J192" s="388"/>
      <c r="K192" s="388"/>
      <c r="L192" s="403"/>
      <c r="M192" s="397"/>
      <c r="N192" s="398"/>
      <c r="O192" s="398"/>
      <c r="P192" s="398"/>
      <c r="Q192" s="398"/>
      <c r="R192" s="398"/>
      <c r="S192" s="398"/>
      <c r="T192" s="398"/>
      <c r="U192" s="398"/>
      <c r="V192" s="388"/>
      <c r="W192" s="391"/>
      <c r="X192" s="271"/>
      <c r="Y192" s="247"/>
      <c r="Z192" s="247"/>
      <c r="AA192" s="247"/>
      <c r="AB192" s="247"/>
      <c r="AC192" s="247"/>
      <c r="AD192" s="247"/>
      <c r="AE192" s="247"/>
      <c r="AF192" s="247"/>
      <c r="AG192" s="271"/>
      <c r="AH192" s="271"/>
      <c r="AI192" s="271"/>
      <c r="AJ192" s="271"/>
      <c r="AK192" s="271"/>
      <c r="AL192" s="271"/>
      <c r="AM192" s="271"/>
      <c r="AN192" s="271"/>
      <c r="AO192" s="271"/>
      <c r="AP192" s="271"/>
      <c r="AQ192" s="271"/>
      <c r="AR192" s="271"/>
      <c r="AS192" s="271"/>
      <c r="AT192" s="271"/>
      <c r="AU192" s="271"/>
      <c r="AV192" s="271"/>
      <c r="AW192" s="271"/>
      <c r="AX192" s="271"/>
      <c r="AY192" s="271"/>
      <c r="AZ192" s="271"/>
      <c r="BA192" s="271"/>
      <c r="BB192" s="271"/>
      <c r="BC192" s="271"/>
      <c r="BD192" s="271"/>
      <c r="BE192" s="271"/>
      <c r="BF192" s="271"/>
      <c r="BG192" s="271"/>
      <c r="BH192" s="271"/>
      <c r="BI192" s="271"/>
      <c r="BJ192" s="271"/>
      <c r="BK192" s="271"/>
      <c r="BL192" s="271"/>
      <c r="BM192" s="271"/>
      <c r="BN192" s="271"/>
      <c r="BO192" s="271"/>
    </row>
    <row r="193" spans="1:67" s="248" customFormat="1" x14ac:dyDescent="0.25">
      <c r="A193" s="388"/>
      <c r="B193" s="388"/>
      <c r="C193" s="388"/>
      <c r="D193" s="388"/>
      <c r="E193" s="388"/>
      <c r="F193" s="388"/>
      <c r="G193" s="388"/>
      <c r="H193" s="388"/>
      <c r="I193" s="388"/>
      <c r="J193" s="388"/>
      <c r="K193" s="388"/>
      <c r="L193" s="403"/>
      <c r="M193" s="397"/>
      <c r="N193" s="398"/>
      <c r="O193" s="398"/>
      <c r="P193" s="398"/>
      <c r="Q193" s="398"/>
      <c r="R193" s="398"/>
      <c r="S193" s="398"/>
      <c r="T193" s="398"/>
      <c r="U193" s="398"/>
      <c r="V193" s="388"/>
      <c r="W193" s="391"/>
      <c r="X193" s="271"/>
      <c r="Y193" s="247"/>
      <c r="Z193" s="247"/>
      <c r="AA193" s="247"/>
      <c r="AB193" s="247"/>
      <c r="AC193" s="247"/>
      <c r="AD193" s="247"/>
      <c r="AE193" s="247"/>
      <c r="AF193" s="247"/>
      <c r="AG193" s="271"/>
      <c r="AH193" s="271"/>
      <c r="AI193" s="271"/>
      <c r="AJ193" s="271"/>
      <c r="AK193" s="271"/>
      <c r="AL193" s="271"/>
      <c r="AM193" s="271"/>
      <c r="AN193" s="271"/>
      <c r="AO193" s="271"/>
      <c r="AP193" s="271"/>
      <c r="AQ193" s="271"/>
      <c r="AR193" s="271"/>
      <c r="AS193" s="271"/>
      <c r="AT193" s="271"/>
      <c r="AU193" s="271"/>
      <c r="AV193" s="271"/>
      <c r="AW193" s="271"/>
      <c r="AX193" s="271"/>
      <c r="AY193" s="271"/>
      <c r="AZ193" s="271"/>
      <c r="BA193" s="271"/>
      <c r="BB193" s="271"/>
      <c r="BC193" s="271"/>
      <c r="BD193" s="271"/>
      <c r="BE193" s="271"/>
      <c r="BF193" s="271"/>
      <c r="BG193" s="271"/>
      <c r="BH193" s="271"/>
      <c r="BI193" s="271"/>
      <c r="BJ193" s="271"/>
      <c r="BK193" s="271"/>
      <c r="BL193" s="271"/>
      <c r="BM193" s="271"/>
      <c r="BN193" s="271"/>
      <c r="BO193" s="271"/>
    </row>
    <row r="194" spans="1:67" s="248" customFormat="1" x14ac:dyDescent="0.25">
      <c r="A194" s="388"/>
      <c r="B194" s="388"/>
      <c r="C194" s="388"/>
      <c r="D194" s="388"/>
      <c r="E194" s="388"/>
      <c r="F194" s="388"/>
      <c r="G194" s="388"/>
      <c r="H194" s="388"/>
      <c r="I194" s="388"/>
      <c r="J194" s="388"/>
      <c r="K194" s="388"/>
      <c r="L194" s="403"/>
      <c r="M194" s="397"/>
      <c r="N194" s="398"/>
      <c r="O194" s="398"/>
      <c r="P194" s="398"/>
      <c r="Q194" s="398"/>
      <c r="R194" s="398"/>
      <c r="S194" s="398"/>
      <c r="T194" s="398"/>
      <c r="U194" s="398"/>
      <c r="V194" s="388"/>
      <c r="W194" s="391"/>
      <c r="X194" s="271"/>
      <c r="Y194" s="247"/>
      <c r="Z194" s="247"/>
      <c r="AA194" s="247"/>
      <c r="AB194" s="247"/>
      <c r="AC194" s="247"/>
      <c r="AD194" s="247"/>
      <c r="AE194" s="247"/>
      <c r="AF194" s="247"/>
      <c r="AG194" s="271"/>
      <c r="AH194" s="271"/>
      <c r="AI194" s="271"/>
      <c r="AJ194" s="271"/>
      <c r="AK194" s="271"/>
      <c r="AL194" s="271"/>
      <c r="AM194" s="271"/>
      <c r="AN194" s="271"/>
      <c r="AO194" s="271"/>
      <c r="AP194" s="271"/>
      <c r="AQ194" s="271"/>
      <c r="AR194" s="271"/>
      <c r="AS194" s="271"/>
      <c r="AT194" s="271"/>
      <c r="AU194" s="271"/>
      <c r="AV194" s="271"/>
      <c r="AW194" s="271"/>
      <c r="AX194" s="271"/>
      <c r="AY194" s="271"/>
      <c r="AZ194" s="271"/>
      <c r="BA194" s="271"/>
      <c r="BB194" s="271"/>
      <c r="BC194" s="271"/>
      <c r="BD194" s="271"/>
      <c r="BE194" s="271"/>
      <c r="BF194" s="271"/>
      <c r="BG194" s="271"/>
      <c r="BH194" s="271"/>
      <c r="BI194" s="271"/>
      <c r="BJ194" s="271"/>
      <c r="BK194" s="271"/>
      <c r="BL194" s="271"/>
      <c r="BM194" s="271"/>
      <c r="BN194" s="271"/>
      <c r="BO194" s="271"/>
    </row>
    <row r="195" spans="1:67" s="248" customFormat="1" x14ac:dyDescent="0.25">
      <c r="A195" s="388"/>
      <c r="B195" s="388"/>
      <c r="C195" s="388"/>
      <c r="D195" s="388"/>
      <c r="E195" s="388"/>
      <c r="F195" s="388"/>
      <c r="G195" s="388"/>
      <c r="H195" s="388"/>
      <c r="I195" s="388"/>
      <c r="J195" s="388"/>
      <c r="K195" s="388"/>
      <c r="L195" s="403"/>
      <c r="M195" s="397"/>
      <c r="N195" s="398"/>
      <c r="O195" s="398"/>
      <c r="P195" s="398"/>
      <c r="Q195" s="398"/>
      <c r="R195" s="398"/>
      <c r="S195" s="398"/>
      <c r="T195" s="398"/>
      <c r="U195" s="398"/>
      <c r="V195" s="388"/>
      <c r="W195" s="391"/>
      <c r="X195" s="271"/>
      <c r="Y195" s="247"/>
      <c r="Z195" s="247"/>
      <c r="AA195" s="247"/>
      <c r="AB195" s="247"/>
      <c r="AC195" s="247"/>
      <c r="AD195" s="247"/>
      <c r="AE195" s="247"/>
      <c r="AF195" s="247"/>
      <c r="AG195" s="271"/>
      <c r="AH195" s="271"/>
      <c r="AI195" s="271"/>
      <c r="AJ195" s="271"/>
      <c r="AK195" s="271"/>
      <c r="AL195" s="271"/>
      <c r="AM195" s="271"/>
      <c r="AN195" s="271"/>
      <c r="AO195" s="271"/>
      <c r="AP195" s="271"/>
      <c r="AQ195" s="271"/>
      <c r="AR195" s="271"/>
      <c r="AS195" s="271"/>
      <c r="AT195" s="271"/>
      <c r="AU195" s="271"/>
      <c r="AV195" s="271"/>
      <c r="AW195" s="271"/>
      <c r="AX195" s="271"/>
      <c r="AY195" s="271"/>
      <c r="AZ195" s="271"/>
      <c r="BA195" s="271"/>
      <c r="BB195" s="271"/>
      <c r="BC195" s="271"/>
      <c r="BD195" s="271"/>
      <c r="BE195" s="271"/>
      <c r="BF195" s="271"/>
      <c r="BG195" s="271"/>
      <c r="BH195" s="271"/>
      <c r="BI195" s="271"/>
      <c r="BJ195" s="271"/>
      <c r="BK195" s="271"/>
      <c r="BL195" s="271"/>
      <c r="BM195" s="271"/>
      <c r="BN195" s="271"/>
      <c r="BO195" s="271"/>
    </row>
    <row r="196" spans="1:67" s="248" customFormat="1" x14ac:dyDescent="0.25">
      <c r="A196" s="388"/>
      <c r="B196" s="388"/>
      <c r="C196" s="388"/>
      <c r="D196" s="388"/>
      <c r="E196" s="388"/>
      <c r="F196" s="388"/>
      <c r="G196" s="388"/>
      <c r="H196" s="388"/>
      <c r="I196" s="388"/>
      <c r="J196" s="388"/>
      <c r="K196" s="388"/>
      <c r="L196" s="403"/>
      <c r="M196" s="397"/>
      <c r="N196" s="398"/>
      <c r="O196" s="398"/>
      <c r="P196" s="398"/>
      <c r="Q196" s="398"/>
      <c r="R196" s="398"/>
      <c r="S196" s="398"/>
      <c r="T196" s="398"/>
      <c r="U196" s="398"/>
      <c r="V196" s="388"/>
      <c r="W196" s="391"/>
      <c r="X196" s="271"/>
      <c r="Y196" s="247"/>
      <c r="Z196" s="247"/>
      <c r="AA196" s="247"/>
      <c r="AB196" s="247"/>
      <c r="AC196" s="247"/>
      <c r="AD196" s="247"/>
      <c r="AE196" s="247"/>
      <c r="AF196" s="247"/>
      <c r="AG196" s="271"/>
      <c r="AH196" s="271"/>
      <c r="AI196" s="271"/>
      <c r="AJ196" s="271"/>
      <c r="AK196" s="271"/>
      <c r="AL196" s="271"/>
      <c r="AM196" s="271"/>
      <c r="AN196" s="271"/>
      <c r="AO196" s="271"/>
      <c r="AP196" s="271"/>
      <c r="AQ196" s="271"/>
      <c r="AR196" s="271"/>
      <c r="AS196" s="271"/>
      <c r="AT196" s="271"/>
      <c r="AU196" s="271"/>
      <c r="AV196" s="271"/>
      <c r="AW196" s="271"/>
      <c r="AX196" s="271"/>
      <c r="AY196" s="271"/>
      <c r="AZ196" s="271"/>
      <c r="BA196" s="271"/>
      <c r="BB196" s="271"/>
      <c r="BC196" s="271"/>
      <c r="BD196" s="271"/>
      <c r="BE196" s="271"/>
      <c r="BF196" s="271"/>
      <c r="BG196" s="271"/>
      <c r="BH196" s="271"/>
      <c r="BI196" s="271"/>
      <c r="BJ196" s="271"/>
      <c r="BK196" s="271"/>
      <c r="BL196" s="271"/>
      <c r="BM196" s="271"/>
      <c r="BN196" s="271"/>
      <c r="BO196" s="271"/>
    </row>
    <row r="197" spans="1:67" s="248" customFormat="1" x14ac:dyDescent="0.25">
      <c r="A197" s="388"/>
      <c r="B197" s="388"/>
      <c r="C197" s="388"/>
      <c r="D197" s="388"/>
      <c r="E197" s="388"/>
      <c r="F197" s="388"/>
      <c r="G197" s="388"/>
      <c r="H197" s="388"/>
      <c r="I197" s="388"/>
      <c r="J197" s="388"/>
      <c r="K197" s="388"/>
      <c r="L197" s="403"/>
      <c r="M197" s="397"/>
      <c r="N197" s="398"/>
      <c r="O197" s="398"/>
      <c r="P197" s="398"/>
      <c r="Q197" s="398"/>
      <c r="R197" s="398"/>
      <c r="S197" s="398"/>
      <c r="T197" s="398"/>
      <c r="U197" s="398"/>
      <c r="V197" s="388"/>
      <c r="W197" s="391"/>
      <c r="X197" s="271"/>
      <c r="Y197" s="247"/>
      <c r="Z197" s="247"/>
      <c r="AA197" s="247"/>
      <c r="AB197" s="247"/>
      <c r="AC197" s="247"/>
      <c r="AD197" s="247"/>
      <c r="AE197" s="247"/>
      <c r="AF197" s="247"/>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1"/>
      <c r="BB197" s="271"/>
      <c r="BC197" s="271"/>
      <c r="BD197" s="271"/>
      <c r="BE197" s="271"/>
      <c r="BF197" s="271"/>
      <c r="BG197" s="271"/>
      <c r="BH197" s="271"/>
      <c r="BI197" s="271"/>
      <c r="BJ197" s="271"/>
      <c r="BK197" s="271"/>
      <c r="BL197" s="271"/>
      <c r="BM197" s="271"/>
      <c r="BN197" s="271"/>
      <c r="BO197" s="271"/>
    </row>
    <row r="198" spans="1:67" s="248" customFormat="1" x14ac:dyDescent="0.25">
      <c r="A198" s="388"/>
      <c r="B198" s="388"/>
      <c r="C198" s="388"/>
      <c r="D198" s="388"/>
      <c r="E198" s="388"/>
      <c r="F198" s="388"/>
      <c r="G198" s="388"/>
      <c r="H198" s="388"/>
      <c r="I198" s="388"/>
      <c r="J198" s="388"/>
      <c r="K198" s="388"/>
      <c r="L198" s="403"/>
      <c r="M198" s="397"/>
      <c r="N198" s="398"/>
      <c r="O198" s="398"/>
      <c r="P198" s="398"/>
      <c r="Q198" s="398"/>
      <c r="R198" s="398"/>
      <c r="S198" s="398"/>
      <c r="T198" s="398"/>
      <c r="U198" s="398"/>
      <c r="V198" s="388"/>
      <c r="W198" s="391"/>
      <c r="X198" s="271"/>
      <c r="Y198" s="247"/>
      <c r="Z198" s="247"/>
      <c r="AA198" s="247"/>
      <c r="AB198" s="247"/>
      <c r="AC198" s="247"/>
      <c r="AD198" s="247"/>
      <c r="AE198" s="247"/>
      <c r="AF198" s="247"/>
      <c r="AG198" s="271"/>
      <c r="AH198" s="271"/>
      <c r="AI198" s="271"/>
      <c r="AJ198" s="271"/>
      <c r="AK198" s="271"/>
      <c r="AL198" s="271"/>
      <c r="AM198" s="271"/>
      <c r="AN198" s="271"/>
      <c r="AO198" s="271"/>
      <c r="AP198" s="271"/>
      <c r="AQ198" s="271"/>
      <c r="AR198" s="271"/>
      <c r="AS198" s="271"/>
      <c r="AT198" s="271"/>
      <c r="AU198" s="271"/>
      <c r="AV198" s="271"/>
      <c r="AW198" s="271"/>
      <c r="AX198" s="271"/>
      <c r="AY198" s="271"/>
      <c r="AZ198" s="271"/>
      <c r="BA198" s="271"/>
      <c r="BB198" s="271"/>
      <c r="BC198" s="271"/>
      <c r="BD198" s="271"/>
      <c r="BE198" s="271"/>
      <c r="BF198" s="271"/>
      <c r="BG198" s="271"/>
      <c r="BH198" s="271"/>
      <c r="BI198" s="271"/>
      <c r="BJ198" s="271"/>
      <c r="BK198" s="271"/>
      <c r="BL198" s="271"/>
      <c r="BM198" s="271"/>
      <c r="BN198" s="271"/>
      <c r="BO198" s="271"/>
    </row>
    <row r="199" spans="1:67" s="248" customFormat="1" x14ac:dyDescent="0.25">
      <c r="A199" s="388"/>
      <c r="B199" s="388"/>
      <c r="C199" s="388"/>
      <c r="D199" s="388"/>
      <c r="E199" s="388"/>
      <c r="F199" s="388"/>
      <c r="G199" s="388"/>
      <c r="H199" s="388"/>
      <c r="I199" s="388"/>
      <c r="J199" s="388"/>
      <c r="K199" s="388"/>
      <c r="L199" s="403"/>
      <c r="M199" s="397"/>
      <c r="N199" s="398"/>
      <c r="O199" s="398"/>
      <c r="P199" s="398"/>
      <c r="Q199" s="398"/>
      <c r="R199" s="398"/>
      <c r="S199" s="398"/>
      <c r="T199" s="398"/>
      <c r="U199" s="398"/>
      <c r="V199" s="388"/>
      <c r="W199" s="391"/>
      <c r="X199" s="271"/>
      <c r="Y199" s="247"/>
      <c r="Z199" s="247"/>
      <c r="AA199" s="247"/>
      <c r="AB199" s="247"/>
      <c r="AC199" s="247"/>
      <c r="AD199" s="247"/>
      <c r="AE199" s="247"/>
      <c r="AF199" s="247"/>
      <c r="AG199" s="271"/>
      <c r="AH199" s="271"/>
      <c r="AI199" s="271"/>
      <c r="AJ199" s="271"/>
      <c r="AK199" s="271"/>
      <c r="AL199" s="271"/>
      <c r="AM199" s="271"/>
      <c r="AN199" s="271"/>
      <c r="AO199" s="271"/>
      <c r="AP199" s="271"/>
      <c r="AQ199" s="271"/>
      <c r="AR199" s="271"/>
      <c r="AS199" s="271"/>
      <c r="AT199" s="271"/>
      <c r="AU199" s="271"/>
      <c r="AV199" s="271"/>
      <c r="AW199" s="271"/>
      <c r="AX199" s="271"/>
      <c r="AY199" s="271"/>
      <c r="AZ199" s="271"/>
      <c r="BA199" s="271"/>
      <c r="BB199" s="271"/>
      <c r="BC199" s="271"/>
      <c r="BD199" s="271"/>
      <c r="BE199" s="271"/>
      <c r="BF199" s="271"/>
      <c r="BG199" s="271"/>
      <c r="BH199" s="271"/>
      <c r="BI199" s="271"/>
      <c r="BJ199" s="271"/>
      <c r="BK199" s="271"/>
      <c r="BL199" s="271"/>
      <c r="BM199" s="271"/>
      <c r="BN199" s="271"/>
      <c r="BO199" s="271"/>
    </row>
    <row r="200" spans="1:67" s="248" customFormat="1" x14ac:dyDescent="0.25">
      <c r="A200" s="388"/>
      <c r="B200" s="388"/>
      <c r="C200" s="388"/>
      <c r="D200" s="388"/>
      <c r="E200" s="388"/>
      <c r="F200" s="388"/>
      <c r="G200" s="388"/>
      <c r="H200" s="388"/>
      <c r="I200" s="388"/>
      <c r="J200" s="388"/>
      <c r="K200" s="388"/>
      <c r="L200" s="403"/>
      <c r="M200" s="397"/>
      <c r="N200" s="398"/>
      <c r="O200" s="398"/>
      <c r="P200" s="398"/>
      <c r="Q200" s="398"/>
      <c r="R200" s="398"/>
      <c r="S200" s="398"/>
      <c r="T200" s="398"/>
      <c r="U200" s="398"/>
      <c r="V200" s="388"/>
      <c r="W200" s="391"/>
      <c r="X200" s="271"/>
      <c r="Y200" s="247"/>
      <c r="Z200" s="247"/>
      <c r="AA200" s="247"/>
      <c r="AB200" s="247"/>
      <c r="AC200" s="247"/>
      <c r="AD200" s="247"/>
      <c r="AE200" s="247"/>
      <c r="AF200" s="247"/>
      <c r="AG200" s="271"/>
      <c r="AH200" s="271"/>
      <c r="AI200" s="271"/>
      <c r="AJ200" s="271"/>
      <c r="AK200" s="271"/>
      <c r="AL200" s="271"/>
      <c r="AM200" s="271"/>
      <c r="AN200" s="271"/>
      <c r="AO200" s="271"/>
      <c r="AP200" s="271"/>
      <c r="AQ200" s="271"/>
      <c r="AR200" s="271"/>
      <c r="AS200" s="271"/>
      <c r="AT200" s="271"/>
      <c r="AU200" s="271"/>
      <c r="AV200" s="271"/>
      <c r="AW200" s="271"/>
      <c r="AX200" s="271"/>
      <c r="AY200" s="271"/>
      <c r="AZ200" s="271"/>
      <c r="BA200" s="271"/>
      <c r="BB200" s="271"/>
      <c r="BC200" s="271"/>
      <c r="BD200" s="271"/>
      <c r="BE200" s="271"/>
      <c r="BF200" s="271"/>
      <c r="BG200" s="271"/>
      <c r="BH200" s="271"/>
      <c r="BI200" s="271"/>
      <c r="BJ200" s="271"/>
      <c r="BK200" s="271"/>
      <c r="BL200" s="271"/>
      <c r="BM200" s="271"/>
      <c r="BN200" s="271"/>
      <c r="BO200" s="271"/>
    </row>
    <row r="201" spans="1:67" s="248" customFormat="1" x14ac:dyDescent="0.25">
      <c r="A201" s="388"/>
      <c r="B201" s="388"/>
      <c r="C201" s="388"/>
      <c r="D201" s="388"/>
      <c r="E201" s="388"/>
      <c r="F201" s="388"/>
      <c r="G201" s="388"/>
      <c r="H201" s="388"/>
      <c r="I201" s="388"/>
      <c r="J201" s="388"/>
      <c r="K201" s="388"/>
      <c r="L201" s="403"/>
      <c r="M201" s="397"/>
      <c r="N201" s="398"/>
      <c r="O201" s="398"/>
      <c r="P201" s="398"/>
      <c r="Q201" s="398"/>
      <c r="R201" s="398"/>
      <c r="S201" s="398"/>
      <c r="T201" s="398"/>
      <c r="U201" s="398"/>
      <c r="V201" s="388"/>
      <c r="W201" s="391"/>
      <c r="X201" s="271"/>
      <c r="Y201" s="247"/>
      <c r="Z201" s="247"/>
      <c r="AA201" s="247"/>
      <c r="AB201" s="247"/>
      <c r="AC201" s="247"/>
      <c r="AD201" s="247"/>
      <c r="AE201" s="247"/>
      <c r="AF201" s="247"/>
      <c r="AG201" s="271"/>
      <c r="AH201" s="271"/>
      <c r="AI201" s="271"/>
      <c r="AJ201" s="271"/>
      <c r="AK201" s="271"/>
      <c r="AL201" s="271"/>
      <c r="AM201" s="271"/>
      <c r="AN201" s="271"/>
      <c r="AO201" s="271"/>
      <c r="AP201" s="271"/>
      <c r="AQ201" s="271"/>
      <c r="AR201" s="271"/>
      <c r="AS201" s="271"/>
      <c r="AT201" s="271"/>
      <c r="AU201" s="271"/>
      <c r="AV201" s="271"/>
      <c r="AW201" s="271"/>
      <c r="AX201" s="271"/>
      <c r="AY201" s="271"/>
      <c r="AZ201" s="271"/>
      <c r="BA201" s="271"/>
      <c r="BB201" s="271"/>
      <c r="BC201" s="271"/>
      <c r="BD201" s="271"/>
      <c r="BE201" s="271"/>
      <c r="BF201" s="271"/>
      <c r="BG201" s="271"/>
      <c r="BH201" s="271"/>
      <c r="BI201" s="271"/>
      <c r="BJ201" s="271"/>
      <c r="BK201" s="271"/>
      <c r="BL201" s="271"/>
      <c r="BM201" s="271"/>
      <c r="BN201" s="271"/>
      <c r="BO201" s="271"/>
    </row>
    <row r="202" spans="1:67" s="248" customFormat="1" x14ac:dyDescent="0.25">
      <c r="A202" s="388"/>
      <c r="B202" s="388"/>
      <c r="C202" s="388"/>
      <c r="D202" s="388"/>
      <c r="E202" s="388"/>
      <c r="F202" s="388"/>
      <c r="G202" s="388"/>
      <c r="H202" s="388"/>
      <c r="I202" s="388"/>
      <c r="J202" s="388"/>
      <c r="K202" s="388"/>
      <c r="L202" s="403"/>
      <c r="M202" s="397"/>
      <c r="N202" s="398"/>
      <c r="O202" s="398"/>
      <c r="P202" s="398"/>
      <c r="Q202" s="398"/>
      <c r="R202" s="398"/>
      <c r="S202" s="398"/>
      <c r="T202" s="398"/>
      <c r="U202" s="398"/>
      <c r="V202" s="388"/>
      <c r="W202" s="391"/>
      <c r="X202" s="271"/>
      <c r="Y202" s="247"/>
      <c r="Z202" s="247"/>
      <c r="AA202" s="247"/>
      <c r="AB202" s="247"/>
      <c r="AC202" s="247"/>
      <c r="AD202" s="247"/>
      <c r="AE202" s="247"/>
      <c r="AF202" s="247"/>
      <c r="AG202" s="271"/>
      <c r="AH202" s="271"/>
      <c r="AI202" s="271"/>
      <c r="AJ202" s="271"/>
      <c r="AK202" s="271"/>
      <c r="AL202" s="271"/>
      <c r="AM202" s="271"/>
      <c r="AN202" s="271"/>
      <c r="AO202" s="271"/>
      <c r="AP202" s="271"/>
      <c r="AQ202" s="271"/>
      <c r="AR202" s="271"/>
      <c r="AS202" s="271"/>
      <c r="AT202" s="271"/>
      <c r="AU202" s="271"/>
      <c r="AV202" s="271"/>
      <c r="AW202" s="271"/>
      <c r="AX202" s="271"/>
      <c r="AY202" s="271"/>
      <c r="AZ202" s="271"/>
      <c r="BA202" s="271"/>
      <c r="BB202" s="271"/>
      <c r="BC202" s="271"/>
      <c r="BD202" s="271"/>
      <c r="BE202" s="271"/>
      <c r="BF202" s="271"/>
      <c r="BG202" s="271"/>
      <c r="BH202" s="271"/>
      <c r="BI202" s="271"/>
      <c r="BJ202" s="271"/>
      <c r="BK202" s="271"/>
      <c r="BL202" s="271"/>
      <c r="BM202" s="271"/>
      <c r="BN202" s="271"/>
      <c r="BO202" s="271"/>
    </row>
    <row r="203" spans="1:67" s="248" customFormat="1" x14ac:dyDescent="0.25">
      <c r="A203" s="388"/>
      <c r="B203" s="388"/>
      <c r="C203" s="388"/>
      <c r="D203" s="388"/>
      <c r="E203" s="388"/>
      <c r="F203" s="388"/>
      <c r="G203" s="388"/>
      <c r="H203" s="388"/>
      <c r="I203" s="388"/>
      <c r="J203" s="388"/>
      <c r="K203" s="388"/>
      <c r="L203" s="403"/>
      <c r="M203" s="397"/>
      <c r="N203" s="398"/>
      <c r="O203" s="398"/>
      <c r="P203" s="398"/>
      <c r="Q203" s="398"/>
      <c r="R203" s="398"/>
      <c r="S203" s="398"/>
      <c r="T203" s="398"/>
      <c r="U203" s="398"/>
      <c r="V203" s="388"/>
      <c r="W203" s="391"/>
      <c r="X203" s="271"/>
      <c r="Y203" s="247"/>
      <c r="Z203" s="247"/>
      <c r="AA203" s="247"/>
      <c r="AB203" s="247"/>
      <c r="AC203" s="247"/>
      <c r="AD203" s="247"/>
      <c r="AE203" s="247"/>
      <c r="AF203" s="247"/>
      <c r="AG203" s="271"/>
      <c r="AH203" s="271"/>
      <c r="AI203" s="271"/>
      <c r="AJ203" s="271"/>
      <c r="AK203" s="271"/>
      <c r="AL203" s="271"/>
      <c r="AM203" s="271"/>
      <c r="AN203" s="271"/>
      <c r="AO203" s="271"/>
      <c r="AP203" s="271"/>
      <c r="AQ203" s="271"/>
      <c r="AR203" s="271"/>
      <c r="AS203" s="271"/>
      <c r="AT203" s="271"/>
      <c r="AU203" s="271"/>
      <c r="AV203" s="271"/>
      <c r="AW203" s="271"/>
      <c r="AX203" s="271"/>
      <c r="AY203" s="271"/>
      <c r="AZ203" s="271"/>
      <c r="BA203" s="271"/>
      <c r="BB203" s="271"/>
      <c r="BC203" s="271"/>
      <c r="BD203" s="271"/>
      <c r="BE203" s="271"/>
      <c r="BF203" s="271"/>
      <c r="BG203" s="271"/>
      <c r="BH203" s="271"/>
      <c r="BI203" s="271"/>
      <c r="BJ203" s="271"/>
      <c r="BK203" s="271"/>
      <c r="BL203" s="271"/>
      <c r="BM203" s="271"/>
      <c r="BN203" s="271"/>
      <c r="BO203" s="271"/>
    </row>
    <row r="204" spans="1:67" s="248" customFormat="1" x14ac:dyDescent="0.25">
      <c r="A204" s="388"/>
      <c r="B204" s="388"/>
      <c r="C204" s="388"/>
      <c r="D204" s="388"/>
      <c r="E204" s="388"/>
      <c r="F204" s="388"/>
      <c r="G204" s="388"/>
      <c r="H204" s="388"/>
      <c r="I204" s="388"/>
      <c r="J204" s="388"/>
      <c r="K204" s="388"/>
      <c r="L204" s="403"/>
      <c r="M204" s="397"/>
      <c r="N204" s="398"/>
      <c r="O204" s="398"/>
      <c r="P204" s="398"/>
      <c r="Q204" s="398"/>
      <c r="R204" s="398"/>
      <c r="S204" s="398"/>
      <c r="T204" s="398"/>
      <c r="U204" s="398"/>
      <c r="V204" s="388"/>
      <c r="W204" s="391"/>
      <c r="X204" s="271"/>
      <c r="Y204" s="247"/>
      <c r="Z204" s="247"/>
      <c r="AA204" s="247"/>
      <c r="AB204" s="247"/>
      <c r="AC204" s="247"/>
      <c r="AD204" s="247"/>
      <c r="AE204" s="247"/>
      <c r="AF204" s="247"/>
      <c r="AG204" s="271"/>
      <c r="AH204" s="271"/>
      <c r="AI204" s="271"/>
      <c r="AJ204" s="271"/>
      <c r="AK204" s="271"/>
      <c r="AL204" s="271"/>
      <c r="AM204" s="271"/>
      <c r="AN204" s="271"/>
      <c r="AO204" s="271"/>
      <c r="AP204" s="271"/>
      <c r="AQ204" s="271"/>
      <c r="AR204" s="271"/>
      <c r="AS204" s="271"/>
      <c r="AT204" s="271"/>
      <c r="AU204" s="271"/>
      <c r="AV204" s="271"/>
      <c r="AW204" s="271"/>
      <c r="AX204" s="271"/>
      <c r="AY204" s="271"/>
      <c r="AZ204" s="271"/>
      <c r="BA204" s="271"/>
      <c r="BB204" s="271"/>
      <c r="BC204" s="271"/>
      <c r="BD204" s="271"/>
      <c r="BE204" s="271"/>
      <c r="BF204" s="271"/>
      <c r="BG204" s="271"/>
      <c r="BH204" s="271"/>
      <c r="BI204" s="271"/>
      <c r="BJ204" s="271"/>
      <c r="BK204" s="271"/>
      <c r="BL204" s="271"/>
      <c r="BM204" s="271"/>
      <c r="BN204" s="271"/>
      <c r="BO204" s="271"/>
    </row>
    <row r="205" spans="1:67" s="248" customFormat="1" x14ac:dyDescent="0.25">
      <c r="A205" s="388"/>
      <c r="B205" s="388"/>
      <c r="C205" s="388"/>
      <c r="D205" s="388"/>
      <c r="E205" s="388"/>
      <c r="F205" s="388"/>
      <c r="G205" s="388"/>
      <c r="H205" s="388"/>
      <c r="I205" s="388"/>
      <c r="J205" s="388"/>
      <c r="K205" s="388"/>
      <c r="L205" s="403"/>
      <c r="M205" s="397"/>
      <c r="N205" s="398"/>
      <c r="O205" s="398"/>
      <c r="P205" s="398"/>
      <c r="Q205" s="398"/>
      <c r="R205" s="398"/>
      <c r="S205" s="398"/>
      <c r="T205" s="398"/>
      <c r="U205" s="398"/>
      <c r="V205" s="388"/>
      <c r="W205" s="391"/>
      <c r="X205" s="271"/>
      <c r="Y205" s="247"/>
      <c r="Z205" s="247"/>
      <c r="AA205" s="247"/>
      <c r="AB205" s="247"/>
      <c r="AC205" s="247"/>
      <c r="AD205" s="247"/>
      <c r="AE205" s="247"/>
      <c r="AF205" s="247"/>
      <c r="AG205" s="271"/>
      <c r="AH205" s="271"/>
      <c r="AI205" s="271"/>
      <c r="AJ205" s="271"/>
      <c r="AK205" s="271"/>
      <c r="AL205" s="271"/>
      <c r="AM205" s="271"/>
      <c r="AN205" s="271"/>
      <c r="AO205" s="271"/>
      <c r="AP205" s="271"/>
      <c r="AQ205" s="271"/>
      <c r="AR205" s="271"/>
      <c r="AS205" s="271"/>
      <c r="AT205" s="271"/>
      <c r="AU205" s="271"/>
      <c r="AV205" s="271"/>
      <c r="AW205" s="271"/>
      <c r="AX205" s="271"/>
      <c r="AY205" s="271"/>
      <c r="AZ205" s="271"/>
      <c r="BA205" s="271"/>
      <c r="BB205" s="271"/>
      <c r="BC205" s="271"/>
      <c r="BD205" s="271"/>
      <c r="BE205" s="271"/>
      <c r="BF205" s="271"/>
      <c r="BG205" s="271"/>
      <c r="BH205" s="271"/>
      <c r="BI205" s="271"/>
      <c r="BJ205" s="271"/>
      <c r="BK205" s="271"/>
      <c r="BL205" s="271"/>
      <c r="BM205" s="271"/>
      <c r="BN205" s="271"/>
      <c r="BO205" s="271"/>
    </row>
    <row r="206" spans="1:67" s="248" customFormat="1" x14ac:dyDescent="0.25">
      <c r="A206" s="388"/>
      <c r="B206" s="388"/>
      <c r="C206" s="388"/>
      <c r="D206" s="388"/>
      <c r="E206" s="388"/>
      <c r="F206" s="388"/>
      <c r="G206" s="388"/>
      <c r="H206" s="388"/>
      <c r="I206" s="388"/>
      <c r="J206" s="388"/>
      <c r="K206" s="388"/>
      <c r="L206" s="403"/>
      <c r="M206" s="397"/>
      <c r="N206" s="398"/>
      <c r="O206" s="398"/>
      <c r="P206" s="398"/>
      <c r="Q206" s="398"/>
      <c r="R206" s="398"/>
      <c r="S206" s="398"/>
      <c r="T206" s="398"/>
      <c r="U206" s="398"/>
      <c r="V206" s="388"/>
      <c r="W206" s="391"/>
      <c r="X206" s="271"/>
      <c r="Y206" s="247"/>
      <c r="Z206" s="247"/>
      <c r="AA206" s="247"/>
      <c r="AB206" s="247"/>
      <c r="AC206" s="247"/>
      <c r="AD206" s="247"/>
      <c r="AE206" s="247"/>
      <c r="AF206" s="247"/>
      <c r="AG206" s="271"/>
      <c r="AH206" s="271"/>
      <c r="AI206" s="271"/>
      <c r="AJ206" s="271"/>
      <c r="AK206" s="271"/>
      <c r="AL206" s="271"/>
      <c r="AM206" s="271"/>
      <c r="AN206" s="271"/>
      <c r="AO206" s="271"/>
      <c r="AP206" s="271"/>
      <c r="AQ206" s="271"/>
      <c r="AR206" s="271"/>
      <c r="AS206" s="271"/>
      <c r="AT206" s="271"/>
      <c r="AU206" s="271"/>
      <c r="AV206" s="271"/>
      <c r="AW206" s="271"/>
      <c r="AX206" s="271"/>
      <c r="AY206" s="271"/>
      <c r="AZ206" s="271"/>
      <c r="BA206" s="271"/>
      <c r="BB206" s="271"/>
      <c r="BC206" s="271"/>
      <c r="BD206" s="271"/>
      <c r="BE206" s="271"/>
      <c r="BF206" s="271"/>
      <c r="BG206" s="271"/>
      <c r="BH206" s="271"/>
      <c r="BI206" s="271"/>
      <c r="BJ206" s="271"/>
      <c r="BK206" s="271"/>
      <c r="BL206" s="271"/>
      <c r="BM206" s="271"/>
      <c r="BN206" s="271"/>
      <c r="BO206" s="271"/>
    </row>
    <row r="207" spans="1:67" s="248" customFormat="1" x14ac:dyDescent="0.25">
      <c r="A207" s="388"/>
      <c r="B207" s="388"/>
      <c r="C207" s="388"/>
      <c r="D207" s="388"/>
      <c r="E207" s="388"/>
      <c r="F207" s="388"/>
      <c r="G207" s="388"/>
      <c r="H207" s="388"/>
      <c r="I207" s="388"/>
      <c r="J207" s="388"/>
      <c r="K207" s="388"/>
      <c r="L207" s="403"/>
      <c r="M207" s="397"/>
      <c r="N207" s="398"/>
      <c r="O207" s="398"/>
      <c r="P207" s="398"/>
      <c r="Q207" s="398"/>
      <c r="R207" s="398"/>
      <c r="S207" s="398"/>
      <c r="T207" s="398"/>
      <c r="U207" s="398"/>
      <c r="V207" s="388"/>
      <c r="W207" s="391"/>
      <c r="X207" s="271"/>
      <c r="Y207" s="247"/>
      <c r="Z207" s="247"/>
      <c r="AA207" s="247"/>
      <c r="AB207" s="247"/>
      <c r="AC207" s="247"/>
      <c r="AD207" s="247"/>
      <c r="AE207" s="247"/>
      <c r="AF207" s="247"/>
      <c r="AG207" s="271"/>
      <c r="AH207" s="271"/>
      <c r="AI207" s="271"/>
      <c r="AJ207" s="271"/>
      <c r="AK207" s="271"/>
      <c r="AL207" s="271"/>
      <c r="AM207" s="271"/>
      <c r="AN207" s="271"/>
      <c r="AO207" s="271"/>
      <c r="AP207" s="271"/>
      <c r="AQ207" s="271"/>
      <c r="AR207" s="271"/>
      <c r="AS207" s="271"/>
      <c r="AT207" s="271"/>
      <c r="AU207" s="271"/>
      <c r="AV207" s="271"/>
      <c r="AW207" s="271"/>
      <c r="AX207" s="271"/>
      <c r="AY207" s="271"/>
      <c r="AZ207" s="271"/>
      <c r="BA207" s="271"/>
      <c r="BB207" s="271"/>
      <c r="BC207" s="271"/>
      <c r="BD207" s="271"/>
      <c r="BE207" s="271"/>
      <c r="BF207" s="271"/>
      <c r="BG207" s="271"/>
      <c r="BH207" s="271"/>
      <c r="BI207" s="271"/>
      <c r="BJ207" s="271"/>
      <c r="BK207" s="271"/>
      <c r="BL207" s="271"/>
      <c r="BM207" s="271"/>
      <c r="BN207" s="271"/>
      <c r="BO207" s="271"/>
    </row>
    <row r="208" spans="1:67" s="248" customFormat="1" x14ac:dyDescent="0.25">
      <c r="A208" s="388"/>
      <c r="B208" s="388"/>
      <c r="C208" s="388"/>
      <c r="D208" s="388"/>
      <c r="E208" s="388"/>
      <c r="F208" s="388"/>
      <c r="G208" s="388"/>
      <c r="H208" s="388"/>
      <c r="I208" s="388"/>
      <c r="J208" s="388"/>
      <c r="K208" s="388"/>
      <c r="L208" s="403"/>
      <c r="M208" s="397"/>
      <c r="N208" s="398"/>
      <c r="O208" s="398"/>
      <c r="P208" s="398"/>
      <c r="Q208" s="398"/>
      <c r="R208" s="398"/>
      <c r="S208" s="398"/>
      <c r="T208" s="398"/>
      <c r="U208" s="398"/>
      <c r="V208" s="388"/>
      <c r="W208" s="391"/>
      <c r="X208" s="271"/>
      <c r="Y208" s="247"/>
      <c r="Z208" s="247"/>
      <c r="AA208" s="247"/>
      <c r="AB208" s="247"/>
      <c r="AC208" s="247"/>
      <c r="AD208" s="247"/>
      <c r="AE208" s="247"/>
      <c r="AF208" s="247"/>
      <c r="AG208" s="271"/>
      <c r="AH208" s="271"/>
      <c r="AI208" s="271"/>
      <c r="AJ208" s="271"/>
      <c r="AK208" s="271"/>
      <c r="AL208" s="271"/>
      <c r="AM208" s="271"/>
      <c r="AN208" s="271"/>
      <c r="AO208" s="271"/>
      <c r="AP208" s="271"/>
      <c r="AQ208" s="271"/>
      <c r="AR208" s="271"/>
      <c r="AS208" s="271"/>
      <c r="AT208" s="271"/>
      <c r="AU208" s="271"/>
      <c r="AV208" s="271"/>
      <c r="AW208" s="271"/>
      <c r="AX208" s="271"/>
      <c r="AY208" s="271"/>
      <c r="AZ208" s="271"/>
      <c r="BA208" s="271"/>
      <c r="BB208" s="271"/>
      <c r="BC208" s="271"/>
      <c r="BD208" s="271"/>
      <c r="BE208" s="271"/>
      <c r="BF208" s="271"/>
      <c r="BG208" s="271"/>
      <c r="BH208" s="271"/>
      <c r="BI208" s="271"/>
      <c r="BJ208" s="271"/>
      <c r="BK208" s="271"/>
      <c r="BL208" s="271"/>
      <c r="BM208" s="271"/>
      <c r="BN208" s="271"/>
      <c r="BO208" s="271"/>
    </row>
    <row r="209" spans="1:67" s="248" customFormat="1" x14ac:dyDescent="0.25">
      <c r="A209" s="388"/>
      <c r="B209" s="388"/>
      <c r="C209" s="388"/>
      <c r="D209" s="388"/>
      <c r="E209" s="388"/>
      <c r="F209" s="388"/>
      <c r="G209" s="388"/>
      <c r="H209" s="388"/>
      <c r="I209" s="388"/>
      <c r="J209" s="388"/>
      <c r="K209" s="388"/>
      <c r="L209" s="403"/>
      <c r="M209" s="397"/>
      <c r="N209" s="398"/>
      <c r="O209" s="398"/>
      <c r="P209" s="398"/>
      <c r="Q209" s="398"/>
      <c r="R209" s="398"/>
      <c r="S209" s="398"/>
      <c r="T209" s="398"/>
      <c r="U209" s="398"/>
      <c r="V209" s="388"/>
      <c r="W209" s="391"/>
      <c r="X209" s="271"/>
      <c r="Y209" s="247"/>
      <c r="Z209" s="247"/>
      <c r="AA209" s="247"/>
      <c r="AB209" s="247"/>
      <c r="AC209" s="247"/>
      <c r="AD209" s="247"/>
      <c r="AE209" s="247"/>
      <c r="AF209" s="247"/>
      <c r="AG209" s="271"/>
      <c r="AH209" s="271"/>
      <c r="AI209" s="271"/>
      <c r="AJ209" s="271"/>
      <c r="AK209" s="271"/>
      <c r="AL209" s="271"/>
      <c r="AM209" s="271"/>
      <c r="AN209" s="271"/>
      <c r="AO209" s="271"/>
      <c r="AP209" s="271"/>
      <c r="AQ209" s="271"/>
      <c r="AR209" s="271"/>
      <c r="AS209" s="271"/>
      <c r="AT209" s="271"/>
      <c r="AU209" s="271"/>
      <c r="AV209" s="271"/>
      <c r="AW209" s="271"/>
      <c r="AX209" s="271"/>
      <c r="AY209" s="271"/>
      <c r="AZ209" s="271"/>
      <c r="BA209" s="271"/>
      <c r="BB209" s="271"/>
      <c r="BC209" s="271"/>
      <c r="BD209" s="271"/>
      <c r="BE209" s="271"/>
      <c r="BF209" s="271"/>
      <c r="BG209" s="271"/>
      <c r="BH209" s="271"/>
      <c r="BI209" s="271"/>
      <c r="BJ209" s="271"/>
      <c r="BK209" s="271"/>
      <c r="BL209" s="271"/>
      <c r="BM209" s="271"/>
      <c r="BN209" s="271"/>
      <c r="BO209" s="271"/>
    </row>
    <row r="210" spans="1:67" s="248" customFormat="1" x14ac:dyDescent="0.25">
      <c r="A210" s="388"/>
      <c r="B210" s="388"/>
      <c r="C210" s="388"/>
      <c r="D210" s="388"/>
      <c r="E210" s="388"/>
      <c r="F210" s="388"/>
      <c r="G210" s="388"/>
      <c r="H210" s="388"/>
      <c r="I210" s="388"/>
      <c r="J210" s="388"/>
      <c r="K210" s="388"/>
      <c r="L210" s="403"/>
      <c r="M210" s="397"/>
      <c r="N210" s="398"/>
      <c r="O210" s="398"/>
      <c r="P210" s="398"/>
      <c r="Q210" s="398"/>
      <c r="R210" s="398"/>
      <c r="S210" s="398"/>
      <c r="T210" s="398"/>
      <c r="U210" s="398"/>
      <c r="V210" s="388"/>
      <c r="W210" s="391"/>
      <c r="X210" s="271"/>
      <c r="Y210" s="247"/>
      <c r="Z210" s="247"/>
      <c r="AA210" s="247"/>
      <c r="AB210" s="247"/>
      <c r="AC210" s="247"/>
      <c r="AD210" s="247"/>
      <c r="AE210" s="247"/>
      <c r="AF210" s="247"/>
      <c r="AG210" s="271"/>
      <c r="AH210" s="271"/>
      <c r="AI210" s="271"/>
      <c r="AJ210" s="271"/>
      <c r="AK210" s="271"/>
      <c r="AL210" s="271"/>
      <c r="AM210" s="271"/>
      <c r="AN210" s="271"/>
      <c r="AO210" s="271"/>
      <c r="AP210" s="271"/>
      <c r="AQ210" s="271"/>
      <c r="AR210" s="271"/>
      <c r="AS210" s="271"/>
      <c r="AT210" s="271"/>
      <c r="AU210" s="271"/>
      <c r="AV210" s="271"/>
      <c r="AW210" s="271"/>
      <c r="AX210" s="271"/>
      <c r="AY210" s="271"/>
      <c r="AZ210" s="271"/>
      <c r="BA210" s="271"/>
      <c r="BB210" s="271"/>
      <c r="BC210" s="271"/>
      <c r="BD210" s="271"/>
      <c r="BE210" s="271"/>
      <c r="BF210" s="271"/>
      <c r="BG210" s="271"/>
      <c r="BH210" s="271"/>
      <c r="BI210" s="271"/>
      <c r="BJ210" s="271"/>
      <c r="BK210" s="271"/>
      <c r="BL210" s="271"/>
      <c r="BM210" s="271"/>
      <c r="BN210" s="271"/>
      <c r="BO210" s="271"/>
    </row>
    <row r="211" spans="1:67" s="248" customFormat="1" x14ac:dyDescent="0.25">
      <c r="A211" s="388"/>
      <c r="B211" s="388"/>
      <c r="C211" s="388"/>
      <c r="D211" s="388"/>
      <c r="E211" s="388"/>
      <c r="F211" s="388"/>
      <c r="G211" s="388"/>
      <c r="H211" s="388"/>
      <c r="I211" s="388"/>
      <c r="J211" s="388"/>
      <c r="K211" s="388"/>
      <c r="L211" s="403"/>
      <c r="M211" s="397"/>
      <c r="N211" s="398"/>
      <c r="O211" s="398"/>
      <c r="P211" s="398"/>
      <c r="Q211" s="398"/>
      <c r="R211" s="398"/>
      <c r="S211" s="398"/>
      <c r="T211" s="398"/>
      <c r="U211" s="398"/>
      <c r="V211" s="388"/>
      <c r="W211" s="391"/>
      <c r="X211" s="271"/>
      <c r="Y211" s="247"/>
      <c r="Z211" s="247"/>
      <c r="AA211" s="247"/>
      <c r="AB211" s="247"/>
      <c r="AC211" s="247"/>
      <c r="AD211" s="247"/>
      <c r="AE211" s="247"/>
      <c r="AF211" s="247"/>
      <c r="AG211" s="271"/>
      <c r="AH211" s="271"/>
      <c r="AI211" s="271"/>
      <c r="AJ211" s="271"/>
      <c r="AK211" s="271"/>
      <c r="AL211" s="271"/>
      <c r="AM211" s="271"/>
      <c r="AN211" s="271"/>
      <c r="AO211" s="271"/>
      <c r="AP211" s="271"/>
      <c r="AQ211" s="271"/>
      <c r="AR211" s="271"/>
      <c r="AS211" s="271"/>
      <c r="AT211" s="271"/>
      <c r="AU211" s="271"/>
      <c r="AV211" s="271"/>
      <c r="AW211" s="271"/>
      <c r="AX211" s="271"/>
      <c r="AY211" s="271"/>
      <c r="AZ211" s="271"/>
      <c r="BA211" s="271"/>
      <c r="BB211" s="271"/>
      <c r="BC211" s="271"/>
      <c r="BD211" s="271"/>
      <c r="BE211" s="271"/>
      <c r="BF211" s="271"/>
      <c r="BG211" s="271"/>
      <c r="BH211" s="271"/>
      <c r="BI211" s="271"/>
      <c r="BJ211" s="271"/>
      <c r="BK211" s="271"/>
      <c r="BL211" s="271"/>
      <c r="BM211" s="271"/>
      <c r="BN211" s="271"/>
      <c r="BO211" s="271"/>
    </row>
    <row r="212" spans="1:67" s="248" customFormat="1" x14ac:dyDescent="0.25">
      <c r="A212" s="388"/>
      <c r="B212" s="388"/>
      <c r="C212" s="388"/>
      <c r="D212" s="388"/>
      <c r="E212" s="388"/>
      <c r="F212" s="388"/>
      <c r="G212" s="388"/>
      <c r="H212" s="388"/>
      <c r="I212" s="388"/>
      <c r="J212" s="388"/>
      <c r="K212" s="388"/>
      <c r="L212" s="403"/>
      <c r="M212" s="397"/>
      <c r="N212" s="398"/>
      <c r="O212" s="398"/>
      <c r="P212" s="398"/>
      <c r="Q212" s="398"/>
      <c r="R212" s="398"/>
      <c r="S212" s="398"/>
      <c r="T212" s="398"/>
      <c r="U212" s="398"/>
      <c r="V212" s="388"/>
      <c r="W212" s="391"/>
      <c r="X212" s="271"/>
      <c r="Y212" s="247"/>
      <c r="Z212" s="247"/>
      <c r="AA212" s="247"/>
      <c r="AB212" s="247"/>
      <c r="AC212" s="247"/>
      <c r="AD212" s="247"/>
      <c r="AE212" s="247"/>
      <c r="AF212" s="247"/>
      <c r="AG212" s="271"/>
      <c r="AH212" s="271"/>
      <c r="AI212" s="271"/>
      <c r="AJ212" s="271"/>
      <c r="AK212" s="271"/>
      <c r="AL212" s="271"/>
      <c r="AM212" s="271"/>
      <c r="AN212" s="271"/>
      <c r="AO212" s="271"/>
      <c r="AP212" s="271"/>
      <c r="AQ212" s="271"/>
      <c r="AR212" s="271"/>
      <c r="AS212" s="271"/>
      <c r="AT212" s="271"/>
      <c r="AU212" s="271"/>
      <c r="AV212" s="271"/>
      <c r="AW212" s="271"/>
      <c r="AX212" s="271"/>
      <c r="AY212" s="271"/>
      <c r="AZ212" s="271"/>
      <c r="BA212" s="271"/>
      <c r="BB212" s="271"/>
      <c r="BC212" s="271"/>
      <c r="BD212" s="271"/>
      <c r="BE212" s="271"/>
      <c r="BF212" s="271"/>
      <c r="BG212" s="271"/>
      <c r="BH212" s="271"/>
      <c r="BI212" s="271"/>
      <c r="BJ212" s="271"/>
      <c r="BK212" s="271"/>
      <c r="BL212" s="271"/>
      <c r="BM212" s="271"/>
      <c r="BN212" s="271"/>
      <c r="BO212" s="271"/>
    </row>
    <row r="213" spans="1:67" s="248" customFormat="1" x14ac:dyDescent="0.25">
      <c r="A213" s="388"/>
      <c r="B213" s="388"/>
      <c r="C213" s="388"/>
      <c r="D213" s="388"/>
      <c r="E213" s="388"/>
      <c r="F213" s="388"/>
      <c r="G213" s="388"/>
      <c r="H213" s="388"/>
      <c r="I213" s="388"/>
      <c r="J213" s="388"/>
      <c r="K213" s="388"/>
      <c r="L213" s="403"/>
      <c r="M213" s="397"/>
      <c r="N213" s="398"/>
      <c r="O213" s="398"/>
      <c r="P213" s="398"/>
      <c r="Q213" s="398"/>
      <c r="R213" s="398"/>
      <c r="S213" s="398"/>
      <c r="T213" s="398"/>
      <c r="U213" s="398"/>
      <c r="V213" s="388"/>
      <c r="W213" s="391"/>
      <c r="X213" s="271"/>
      <c r="Y213" s="247"/>
      <c r="Z213" s="247"/>
      <c r="AA213" s="247"/>
      <c r="AB213" s="247"/>
      <c r="AC213" s="247"/>
      <c r="AD213" s="247"/>
      <c r="AE213" s="247"/>
      <c r="AF213" s="247"/>
      <c r="AG213" s="271"/>
      <c r="AH213" s="271"/>
      <c r="AI213" s="271"/>
      <c r="AJ213" s="271"/>
      <c r="AK213" s="271"/>
      <c r="AL213" s="271"/>
      <c r="AM213" s="271"/>
      <c r="AN213" s="271"/>
      <c r="AO213" s="271"/>
      <c r="AP213" s="271"/>
      <c r="AQ213" s="271"/>
      <c r="AR213" s="271"/>
      <c r="AS213" s="271"/>
      <c r="AT213" s="271"/>
      <c r="AU213" s="271"/>
      <c r="AV213" s="271"/>
      <c r="AW213" s="271"/>
      <c r="AX213" s="271"/>
      <c r="AY213" s="271"/>
      <c r="AZ213" s="271"/>
      <c r="BA213" s="271"/>
      <c r="BB213" s="271"/>
      <c r="BC213" s="271"/>
      <c r="BD213" s="271"/>
      <c r="BE213" s="271"/>
      <c r="BF213" s="271"/>
      <c r="BG213" s="271"/>
      <c r="BH213" s="271"/>
      <c r="BI213" s="271"/>
      <c r="BJ213" s="271"/>
      <c r="BK213" s="271"/>
      <c r="BL213" s="271"/>
      <c r="BM213" s="271"/>
      <c r="BN213" s="271"/>
      <c r="BO213" s="271"/>
    </row>
    <row r="214" spans="1:67" s="248" customFormat="1" x14ac:dyDescent="0.25">
      <c r="A214" s="388"/>
      <c r="B214" s="388"/>
      <c r="C214" s="388"/>
      <c r="D214" s="388"/>
      <c r="E214" s="388"/>
      <c r="F214" s="388"/>
      <c r="G214" s="388"/>
      <c r="H214" s="388"/>
      <c r="I214" s="388"/>
      <c r="J214" s="388"/>
      <c r="K214" s="388"/>
      <c r="L214" s="403"/>
      <c r="M214" s="397"/>
      <c r="N214" s="398"/>
      <c r="O214" s="398"/>
      <c r="P214" s="398"/>
      <c r="Q214" s="398"/>
      <c r="R214" s="398"/>
      <c r="S214" s="398"/>
      <c r="T214" s="398"/>
      <c r="U214" s="398"/>
      <c r="V214" s="388"/>
      <c r="W214" s="391"/>
      <c r="X214" s="271"/>
      <c r="Y214" s="247"/>
      <c r="Z214" s="247"/>
      <c r="AA214" s="247"/>
      <c r="AB214" s="247"/>
      <c r="AC214" s="247"/>
      <c r="AD214" s="247"/>
      <c r="AE214" s="247"/>
      <c r="AF214" s="247"/>
      <c r="AG214" s="271"/>
      <c r="AH214" s="271"/>
      <c r="AI214" s="271"/>
      <c r="AJ214" s="271"/>
      <c r="AK214" s="271"/>
      <c r="AL214" s="271"/>
      <c r="AM214" s="271"/>
      <c r="AN214" s="271"/>
      <c r="AO214" s="271"/>
      <c r="AP214" s="271"/>
      <c r="AQ214" s="271"/>
      <c r="AR214" s="271"/>
      <c r="AS214" s="271"/>
      <c r="AT214" s="271"/>
      <c r="AU214" s="271"/>
      <c r="AV214" s="271"/>
      <c r="AW214" s="271"/>
      <c r="AX214" s="271"/>
      <c r="AY214" s="271"/>
      <c r="AZ214" s="271"/>
      <c r="BA214" s="271"/>
      <c r="BB214" s="271"/>
      <c r="BC214" s="271"/>
      <c r="BD214" s="271"/>
      <c r="BE214" s="271"/>
      <c r="BF214" s="271"/>
      <c r="BG214" s="271"/>
      <c r="BH214" s="271"/>
      <c r="BI214" s="271"/>
      <c r="BJ214" s="271"/>
      <c r="BK214" s="271"/>
      <c r="BL214" s="271"/>
      <c r="BM214" s="271"/>
      <c r="BN214" s="271"/>
      <c r="BO214" s="271"/>
    </row>
    <row r="215" spans="1:67" s="248" customFormat="1" x14ac:dyDescent="0.25">
      <c r="A215" s="388"/>
      <c r="B215" s="388"/>
      <c r="C215" s="388"/>
      <c r="D215" s="388"/>
      <c r="E215" s="388"/>
      <c r="F215" s="388"/>
      <c r="G215" s="388"/>
      <c r="H215" s="388"/>
      <c r="I215" s="388"/>
      <c r="J215" s="388"/>
      <c r="K215" s="388"/>
      <c r="L215" s="403"/>
      <c r="M215" s="397"/>
      <c r="N215" s="398"/>
      <c r="O215" s="398"/>
      <c r="P215" s="398"/>
      <c r="Q215" s="398"/>
      <c r="R215" s="398"/>
      <c r="S215" s="398"/>
      <c r="T215" s="398"/>
      <c r="U215" s="398"/>
      <c r="V215" s="388"/>
      <c r="W215" s="391"/>
      <c r="X215" s="271"/>
      <c r="Y215" s="247"/>
      <c r="Z215" s="247"/>
      <c r="AA215" s="247"/>
      <c r="AB215" s="247"/>
      <c r="AC215" s="247"/>
      <c r="AD215" s="247"/>
      <c r="AE215" s="247"/>
      <c r="AF215" s="247"/>
      <c r="AG215" s="271"/>
      <c r="AH215" s="271"/>
      <c r="AI215" s="271"/>
      <c r="AJ215" s="271"/>
      <c r="AK215" s="271"/>
      <c r="AL215" s="271"/>
      <c r="AM215" s="271"/>
      <c r="AN215" s="271"/>
      <c r="AO215" s="271"/>
      <c r="AP215" s="271"/>
      <c r="AQ215" s="271"/>
      <c r="AR215" s="271"/>
      <c r="AS215" s="271"/>
      <c r="AT215" s="271"/>
      <c r="AU215" s="271"/>
      <c r="AV215" s="271"/>
      <c r="AW215" s="271"/>
      <c r="AX215" s="271"/>
      <c r="AY215" s="271"/>
      <c r="AZ215" s="271"/>
      <c r="BA215" s="271"/>
      <c r="BB215" s="271"/>
      <c r="BC215" s="271"/>
      <c r="BD215" s="271"/>
      <c r="BE215" s="271"/>
      <c r="BF215" s="271"/>
      <c r="BG215" s="271"/>
      <c r="BH215" s="271"/>
      <c r="BI215" s="271"/>
      <c r="BJ215" s="271"/>
      <c r="BK215" s="271"/>
      <c r="BL215" s="271"/>
      <c r="BM215" s="271"/>
      <c r="BN215" s="271"/>
      <c r="BO215" s="271"/>
    </row>
    <row r="216" spans="1:67" s="248" customFormat="1" x14ac:dyDescent="0.25">
      <c r="A216" s="388"/>
      <c r="B216" s="388"/>
      <c r="C216" s="388"/>
      <c r="D216" s="388"/>
      <c r="E216" s="388"/>
      <c r="F216" s="388"/>
      <c r="G216" s="388"/>
      <c r="H216" s="388"/>
      <c r="I216" s="388"/>
      <c r="J216" s="388"/>
      <c r="K216" s="388"/>
      <c r="L216" s="403"/>
      <c r="M216" s="397"/>
      <c r="N216" s="398"/>
      <c r="O216" s="398"/>
      <c r="P216" s="398"/>
      <c r="Q216" s="398"/>
      <c r="R216" s="398"/>
      <c r="S216" s="398"/>
      <c r="T216" s="398"/>
      <c r="U216" s="398"/>
      <c r="V216" s="388"/>
      <c r="W216" s="391"/>
      <c r="X216" s="271"/>
      <c r="Y216" s="247"/>
      <c r="Z216" s="247"/>
      <c r="AA216" s="247"/>
      <c r="AB216" s="247"/>
      <c r="AC216" s="247"/>
      <c r="AD216" s="247"/>
      <c r="AE216" s="247"/>
      <c r="AF216" s="247"/>
      <c r="AG216" s="271"/>
      <c r="AH216" s="271"/>
      <c r="AI216" s="271"/>
      <c r="AJ216" s="271"/>
      <c r="AK216" s="271"/>
      <c r="AL216" s="271"/>
      <c r="AM216" s="271"/>
      <c r="AN216" s="271"/>
      <c r="AO216" s="271"/>
      <c r="AP216" s="271"/>
      <c r="AQ216" s="271"/>
      <c r="AR216" s="271"/>
      <c r="AS216" s="271"/>
      <c r="AT216" s="271"/>
      <c r="AU216" s="271"/>
      <c r="AV216" s="271"/>
      <c r="AW216" s="271"/>
      <c r="AX216" s="271"/>
      <c r="AY216" s="271"/>
      <c r="AZ216" s="271"/>
      <c r="BA216" s="271"/>
      <c r="BB216" s="271"/>
      <c r="BC216" s="271"/>
      <c r="BD216" s="271"/>
      <c r="BE216" s="271"/>
      <c r="BF216" s="271"/>
      <c r="BG216" s="271"/>
      <c r="BH216" s="271"/>
      <c r="BI216" s="271"/>
      <c r="BJ216" s="271"/>
      <c r="BK216" s="271"/>
      <c r="BL216" s="271"/>
      <c r="BM216" s="271"/>
      <c r="BN216" s="271"/>
      <c r="BO216" s="271"/>
    </row>
    <row r="217" spans="1:67" s="248" customFormat="1" x14ac:dyDescent="0.25">
      <c r="A217" s="388"/>
      <c r="B217" s="388"/>
      <c r="C217" s="388"/>
      <c r="D217" s="388"/>
      <c r="E217" s="388"/>
      <c r="F217" s="388"/>
      <c r="G217" s="388"/>
      <c r="H217" s="388"/>
      <c r="I217" s="388"/>
      <c r="J217" s="388"/>
      <c r="K217" s="388"/>
      <c r="L217" s="403"/>
      <c r="M217" s="397"/>
      <c r="N217" s="398"/>
      <c r="O217" s="398"/>
      <c r="P217" s="398"/>
      <c r="Q217" s="398"/>
      <c r="R217" s="398"/>
      <c r="S217" s="398"/>
      <c r="T217" s="398"/>
      <c r="U217" s="398"/>
      <c r="V217" s="388"/>
      <c r="W217" s="391"/>
      <c r="X217" s="271"/>
      <c r="Y217" s="247"/>
      <c r="Z217" s="247"/>
      <c r="AA217" s="247"/>
      <c r="AB217" s="247"/>
      <c r="AC217" s="247"/>
      <c r="AD217" s="247"/>
      <c r="AE217" s="247"/>
      <c r="AF217" s="247"/>
      <c r="AG217" s="271"/>
      <c r="AH217" s="271"/>
      <c r="AI217" s="271"/>
      <c r="AJ217" s="271"/>
      <c r="AK217" s="271"/>
      <c r="AL217" s="271"/>
      <c r="AM217" s="271"/>
      <c r="AN217" s="271"/>
      <c r="AO217" s="271"/>
      <c r="AP217" s="271"/>
      <c r="AQ217" s="271"/>
      <c r="AR217" s="271"/>
      <c r="AS217" s="271"/>
      <c r="AT217" s="271"/>
      <c r="AU217" s="271"/>
      <c r="AV217" s="271"/>
      <c r="AW217" s="271"/>
      <c r="AX217" s="271"/>
      <c r="AY217" s="271"/>
      <c r="AZ217" s="271"/>
      <c r="BA217" s="271"/>
      <c r="BB217" s="271"/>
      <c r="BC217" s="271"/>
      <c r="BD217" s="271"/>
      <c r="BE217" s="271"/>
      <c r="BF217" s="271"/>
      <c r="BG217" s="271"/>
      <c r="BH217" s="271"/>
      <c r="BI217" s="271"/>
      <c r="BJ217" s="271"/>
      <c r="BK217" s="271"/>
      <c r="BL217" s="271"/>
      <c r="BM217" s="271"/>
      <c r="BN217" s="271"/>
      <c r="BO217" s="271"/>
    </row>
    <row r="218" spans="1:67" s="248" customFormat="1" x14ac:dyDescent="0.25">
      <c r="A218" s="388"/>
      <c r="B218" s="388"/>
      <c r="C218" s="388"/>
      <c r="D218" s="388"/>
      <c r="E218" s="388"/>
      <c r="F218" s="388"/>
      <c r="G218" s="388"/>
      <c r="H218" s="388"/>
      <c r="I218" s="388"/>
      <c r="J218" s="388"/>
      <c r="K218" s="388"/>
      <c r="L218" s="403"/>
      <c r="M218" s="397"/>
      <c r="N218" s="398"/>
      <c r="O218" s="398"/>
      <c r="P218" s="398"/>
      <c r="Q218" s="398"/>
      <c r="R218" s="398"/>
      <c r="S218" s="398"/>
      <c r="T218" s="398"/>
      <c r="U218" s="398"/>
      <c r="V218" s="388"/>
      <c r="W218" s="391"/>
      <c r="X218" s="271"/>
      <c r="Y218" s="247"/>
      <c r="Z218" s="247"/>
      <c r="AA218" s="247"/>
      <c r="AB218" s="247"/>
      <c r="AC218" s="247"/>
      <c r="AD218" s="247"/>
      <c r="AE218" s="247"/>
      <c r="AF218" s="247"/>
      <c r="AG218" s="271"/>
      <c r="AH218" s="271"/>
      <c r="AI218" s="271"/>
      <c r="AJ218" s="271"/>
      <c r="AK218" s="271"/>
      <c r="AL218" s="271"/>
      <c r="AM218" s="271"/>
      <c r="AN218" s="271"/>
      <c r="AO218" s="271"/>
      <c r="AP218" s="271"/>
      <c r="AQ218" s="271"/>
      <c r="AR218" s="271"/>
      <c r="AS218" s="271"/>
      <c r="AT218" s="271"/>
      <c r="AU218" s="271"/>
      <c r="AV218" s="271"/>
      <c r="AW218" s="271"/>
      <c r="AX218" s="271"/>
      <c r="AY218" s="271"/>
      <c r="AZ218" s="271"/>
      <c r="BA218" s="271"/>
      <c r="BB218" s="271"/>
      <c r="BC218" s="271"/>
      <c r="BD218" s="271"/>
      <c r="BE218" s="271"/>
      <c r="BF218" s="271"/>
      <c r="BG218" s="271"/>
      <c r="BH218" s="271"/>
      <c r="BI218" s="271"/>
      <c r="BJ218" s="271"/>
      <c r="BK218" s="271"/>
      <c r="BL218" s="271"/>
      <c r="BM218" s="271"/>
      <c r="BN218" s="271"/>
      <c r="BO218" s="271"/>
    </row>
    <row r="219" spans="1:67" s="248" customFormat="1" x14ac:dyDescent="0.25">
      <c r="A219" s="388"/>
      <c r="B219" s="388"/>
      <c r="C219" s="388"/>
      <c r="D219" s="388"/>
      <c r="E219" s="388"/>
      <c r="F219" s="388"/>
      <c r="G219" s="388"/>
      <c r="H219" s="388"/>
      <c r="I219" s="388"/>
      <c r="J219" s="388"/>
      <c r="K219" s="388"/>
      <c r="L219" s="403"/>
      <c r="M219" s="397"/>
      <c r="N219" s="398"/>
      <c r="O219" s="398"/>
      <c r="P219" s="398"/>
      <c r="Q219" s="398"/>
      <c r="R219" s="398"/>
      <c r="S219" s="398"/>
      <c r="T219" s="398"/>
      <c r="U219" s="398"/>
      <c r="V219" s="388"/>
      <c r="W219" s="391"/>
      <c r="X219" s="271"/>
      <c r="Y219" s="247"/>
      <c r="Z219" s="247"/>
      <c r="AA219" s="247"/>
      <c r="AB219" s="247"/>
      <c r="AC219" s="247"/>
      <c r="AD219" s="247"/>
      <c r="AE219" s="247"/>
      <c r="AF219" s="247"/>
      <c r="AG219" s="271"/>
      <c r="AH219" s="271"/>
      <c r="AI219" s="271"/>
      <c r="AJ219" s="271"/>
      <c r="AK219" s="271"/>
      <c r="AL219" s="271"/>
      <c r="AM219" s="271"/>
      <c r="AN219" s="271"/>
      <c r="AO219" s="271"/>
      <c r="AP219" s="271"/>
      <c r="AQ219" s="271"/>
      <c r="AR219" s="271"/>
      <c r="AS219" s="271"/>
      <c r="AT219" s="271"/>
      <c r="AU219" s="271"/>
      <c r="AV219" s="271"/>
      <c r="AW219" s="271"/>
      <c r="AX219" s="271"/>
      <c r="AY219" s="271"/>
      <c r="AZ219" s="271"/>
      <c r="BA219" s="271"/>
      <c r="BB219" s="271"/>
      <c r="BC219" s="271"/>
      <c r="BD219" s="271"/>
      <c r="BE219" s="271"/>
      <c r="BF219" s="271"/>
      <c r="BG219" s="271"/>
      <c r="BH219" s="271"/>
      <c r="BI219" s="271"/>
      <c r="BJ219" s="271"/>
      <c r="BK219" s="271"/>
      <c r="BL219" s="271"/>
      <c r="BM219" s="271"/>
      <c r="BN219" s="271"/>
      <c r="BO219" s="271"/>
    </row>
    <row r="220" spans="1:67" s="248" customFormat="1" x14ac:dyDescent="0.25">
      <c r="A220" s="388"/>
      <c r="B220" s="388"/>
      <c r="C220" s="388"/>
      <c r="D220" s="388"/>
      <c r="E220" s="388"/>
      <c r="F220" s="388"/>
      <c r="G220" s="388"/>
      <c r="H220" s="388"/>
      <c r="I220" s="388"/>
      <c r="J220" s="388"/>
      <c r="K220" s="388"/>
      <c r="L220" s="403"/>
      <c r="M220" s="397"/>
      <c r="N220" s="398"/>
      <c r="O220" s="398"/>
      <c r="P220" s="398"/>
      <c r="Q220" s="398"/>
      <c r="R220" s="398"/>
      <c r="S220" s="398"/>
      <c r="T220" s="398"/>
      <c r="U220" s="398"/>
      <c r="V220" s="388"/>
      <c r="W220" s="391"/>
      <c r="X220" s="271"/>
      <c r="Y220" s="247"/>
      <c r="Z220" s="247"/>
      <c r="AA220" s="247"/>
      <c r="AB220" s="247"/>
      <c r="AC220" s="247"/>
      <c r="AD220" s="247"/>
      <c r="AE220" s="247"/>
      <c r="AF220" s="247"/>
      <c r="AG220" s="271"/>
      <c r="AH220" s="271"/>
      <c r="AI220" s="271"/>
      <c r="AJ220" s="271"/>
      <c r="AK220" s="271"/>
      <c r="AL220" s="271"/>
      <c r="AM220" s="271"/>
      <c r="AN220" s="271"/>
      <c r="AO220" s="271"/>
      <c r="AP220" s="271"/>
      <c r="AQ220" s="271"/>
      <c r="AR220" s="271"/>
      <c r="AS220" s="271"/>
      <c r="AT220" s="271"/>
      <c r="AU220" s="271"/>
      <c r="AV220" s="271"/>
      <c r="AW220" s="271"/>
      <c r="AX220" s="271"/>
      <c r="AY220" s="271"/>
      <c r="AZ220" s="271"/>
      <c r="BA220" s="271"/>
      <c r="BB220" s="271"/>
      <c r="BC220" s="271"/>
      <c r="BD220" s="271"/>
      <c r="BE220" s="271"/>
      <c r="BF220" s="271"/>
      <c r="BG220" s="271"/>
      <c r="BH220" s="271"/>
      <c r="BI220" s="271"/>
      <c r="BJ220" s="271"/>
      <c r="BK220" s="271"/>
      <c r="BL220" s="271"/>
      <c r="BM220" s="271"/>
      <c r="BN220" s="271"/>
      <c r="BO220" s="271"/>
    </row>
    <row r="221" spans="1:67" s="248" customFormat="1" x14ac:dyDescent="0.25">
      <c r="A221" s="388"/>
      <c r="B221" s="388"/>
      <c r="C221" s="388"/>
      <c r="D221" s="388"/>
      <c r="E221" s="388"/>
      <c r="F221" s="388"/>
      <c r="G221" s="388"/>
      <c r="H221" s="388"/>
      <c r="I221" s="388"/>
      <c r="J221" s="388"/>
      <c r="K221" s="388"/>
      <c r="L221" s="403"/>
      <c r="M221" s="397"/>
      <c r="N221" s="398"/>
      <c r="O221" s="398"/>
      <c r="P221" s="398"/>
      <c r="Q221" s="398"/>
      <c r="R221" s="398"/>
      <c r="S221" s="398"/>
      <c r="T221" s="398"/>
      <c r="U221" s="398"/>
      <c r="V221" s="388"/>
      <c r="W221" s="391"/>
      <c r="X221" s="271"/>
      <c r="Y221" s="247"/>
      <c r="Z221" s="247"/>
      <c r="AA221" s="247"/>
      <c r="AB221" s="247"/>
      <c r="AC221" s="247"/>
      <c r="AD221" s="247"/>
      <c r="AE221" s="247"/>
      <c r="AF221" s="247"/>
      <c r="AG221" s="271"/>
      <c r="AH221" s="271"/>
      <c r="AI221" s="271"/>
      <c r="AJ221" s="271"/>
      <c r="AK221" s="271"/>
      <c r="AL221" s="271"/>
      <c r="AM221" s="271"/>
      <c r="AN221" s="271"/>
      <c r="AO221" s="271"/>
      <c r="AP221" s="271"/>
      <c r="AQ221" s="271"/>
      <c r="AR221" s="271"/>
      <c r="AS221" s="271"/>
      <c r="AT221" s="271"/>
      <c r="AU221" s="271"/>
      <c r="AV221" s="271"/>
      <c r="AW221" s="271"/>
      <c r="AX221" s="271"/>
      <c r="AY221" s="271"/>
      <c r="AZ221" s="271"/>
      <c r="BA221" s="271"/>
      <c r="BB221" s="271"/>
      <c r="BC221" s="271"/>
      <c r="BD221" s="271"/>
      <c r="BE221" s="271"/>
      <c r="BF221" s="271"/>
      <c r="BG221" s="271"/>
      <c r="BH221" s="271"/>
      <c r="BI221" s="271"/>
      <c r="BJ221" s="271"/>
      <c r="BK221" s="271"/>
      <c r="BL221" s="271"/>
      <c r="BM221" s="271"/>
      <c r="BN221" s="271"/>
      <c r="BO221" s="271"/>
    </row>
    <row r="222" spans="1:67" s="248" customFormat="1" x14ac:dyDescent="0.25">
      <c r="A222" s="388"/>
      <c r="B222" s="388"/>
      <c r="C222" s="388"/>
      <c r="D222" s="388"/>
      <c r="E222" s="388"/>
      <c r="F222" s="388"/>
      <c r="G222" s="388"/>
      <c r="H222" s="388"/>
      <c r="I222" s="388"/>
      <c r="J222" s="388"/>
      <c r="K222" s="388"/>
      <c r="L222" s="403"/>
      <c r="M222" s="397"/>
      <c r="N222" s="398"/>
      <c r="O222" s="398"/>
      <c r="P222" s="398"/>
      <c r="Q222" s="398"/>
      <c r="R222" s="398"/>
      <c r="S222" s="398"/>
      <c r="T222" s="398"/>
      <c r="U222" s="398"/>
      <c r="V222" s="388"/>
      <c r="W222" s="391"/>
      <c r="X222" s="271"/>
      <c r="Y222" s="247"/>
      <c r="Z222" s="247"/>
      <c r="AA222" s="247"/>
      <c r="AB222" s="247"/>
      <c r="AC222" s="247"/>
      <c r="AD222" s="247"/>
      <c r="AE222" s="247"/>
      <c r="AF222" s="247"/>
      <c r="AG222" s="271"/>
      <c r="AH222" s="271"/>
      <c r="AI222" s="271"/>
      <c r="AJ222" s="271"/>
      <c r="AK222" s="271"/>
      <c r="AL222" s="271"/>
      <c r="AM222" s="271"/>
      <c r="AN222" s="271"/>
      <c r="AO222" s="271"/>
      <c r="AP222" s="271"/>
      <c r="AQ222" s="271"/>
      <c r="AR222" s="271"/>
      <c r="AS222" s="271"/>
      <c r="AT222" s="271"/>
      <c r="AU222" s="271"/>
      <c r="AV222" s="271"/>
      <c r="AW222" s="271"/>
      <c r="AX222" s="271"/>
      <c r="AY222" s="271"/>
      <c r="AZ222" s="271"/>
      <c r="BA222" s="271"/>
      <c r="BB222" s="271"/>
      <c r="BC222" s="271"/>
      <c r="BD222" s="271"/>
      <c r="BE222" s="271"/>
      <c r="BF222" s="271"/>
      <c r="BG222" s="271"/>
      <c r="BH222" s="271"/>
      <c r="BI222" s="271"/>
      <c r="BJ222" s="271"/>
      <c r="BK222" s="271"/>
      <c r="BL222" s="271"/>
      <c r="BM222" s="271"/>
      <c r="BN222" s="271"/>
      <c r="BO222" s="271"/>
    </row>
    <row r="223" spans="1:67" s="248" customFormat="1" x14ac:dyDescent="0.25">
      <c r="A223" s="388"/>
      <c r="B223" s="388"/>
      <c r="C223" s="388"/>
      <c r="D223" s="388"/>
      <c r="E223" s="388"/>
      <c r="F223" s="388"/>
      <c r="G223" s="388"/>
      <c r="H223" s="388"/>
      <c r="I223" s="388"/>
      <c r="J223" s="388"/>
      <c r="K223" s="388"/>
      <c r="L223" s="403"/>
      <c r="M223" s="397"/>
      <c r="N223" s="398"/>
      <c r="O223" s="398"/>
      <c r="P223" s="398"/>
      <c r="Q223" s="398"/>
      <c r="R223" s="398"/>
      <c r="S223" s="398"/>
      <c r="T223" s="398"/>
      <c r="U223" s="398"/>
      <c r="V223" s="388"/>
      <c r="W223" s="391"/>
      <c r="X223" s="271"/>
      <c r="Y223" s="247"/>
      <c r="Z223" s="247"/>
      <c r="AA223" s="247"/>
      <c r="AB223" s="247"/>
      <c r="AC223" s="247"/>
      <c r="AD223" s="247"/>
      <c r="AE223" s="247"/>
      <c r="AF223" s="247"/>
      <c r="AG223" s="271"/>
      <c r="AH223" s="271"/>
      <c r="AI223" s="271"/>
      <c r="AJ223" s="271"/>
      <c r="AK223" s="271"/>
      <c r="AL223" s="271"/>
      <c r="AM223" s="271"/>
      <c r="AN223" s="271"/>
      <c r="AO223" s="271"/>
      <c r="AP223" s="271"/>
      <c r="AQ223" s="271"/>
      <c r="AR223" s="271"/>
      <c r="AS223" s="271"/>
      <c r="AT223" s="271"/>
      <c r="AU223" s="271"/>
      <c r="AV223" s="271"/>
      <c r="AW223" s="271"/>
      <c r="AX223" s="271"/>
      <c r="AY223" s="271"/>
      <c r="AZ223" s="271"/>
      <c r="BA223" s="271"/>
      <c r="BB223" s="271"/>
      <c r="BC223" s="271"/>
      <c r="BD223" s="271"/>
      <c r="BE223" s="271"/>
      <c r="BF223" s="271"/>
      <c r="BG223" s="271"/>
      <c r="BH223" s="271"/>
      <c r="BI223" s="271"/>
      <c r="BJ223" s="271"/>
      <c r="BK223" s="271"/>
      <c r="BL223" s="271"/>
      <c r="BM223" s="271"/>
      <c r="BN223" s="271"/>
      <c r="BO223" s="271"/>
    </row>
    <row r="224" spans="1:67" s="248" customFormat="1" x14ac:dyDescent="0.25">
      <c r="A224" s="388"/>
      <c r="B224" s="388"/>
      <c r="C224" s="388"/>
      <c r="D224" s="388"/>
      <c r="E224" s="388"/>
      <c r="F224" s="388"/>
      <c r="G224" s="388"/>
      <c r="H224" s="388"/>
      <c r="I224" s="388"/>
      <c r="J224" s="388"/>
      <c r="K224" s="388"/>
      <c r="L224" s="403"/>
      <c r="M224" s="397"/>
      <c r="N224" s="398"/>
      <c r="O224" s="398"/>
      <c r="P224" s="398"/>
      <c r="Q224" s="398"/>
      <c r="R224" s="398"/>
      <c r="S224" s="398"/>
      <c r="T224" s="398"/>
      <c r="U224" s="398"/>
      <c r="V224" s="388"/>
      <c r="W224" s="391"/>
      <c r="X224" s="271"/>
      <c r="Y224" s="247"/>
      <c r="Z224" s="247"/>
      <c r="AA224" s="247"/>
      <c r="AB224" s="247"/>
      <c r="AC224" s="247"/>
      <c r="AD224" s="247"/>
      <c r="AE224" s="247"/>
      <c r="AF224" s="247"/>
      <c r="AG224" s="271"/>
      <c r="AH224" s="271"/>
      <c r="AI224" s="271"/>
      <c r="AJ224" s="271"/>
      <c r="AK224" s="271"/>
      <c r="AL224" s="271"/>
      <c r="AM224" s="271"/>
      <c r="AN224" s="271"/>
      <c r="AO224" s="271"/>
      <c r="AP224" s="271"/>
      <c r="AQ224" s="271"/>
      <c r="AR224" s="271"/>
      <c r="AS224" s="271"/>
      <c r="AT224" s="271"/>
      <c r="AU224" s="271"/>
      <c r="AV224" s="271"/>
      <c r="AW224" s="271"/>
      <c r="AX224" s="271"/>
      <c r="AY224" s="271"/>
      <c r="AZ224" s="271"/>
      <c r="BA224" s="271"/>
      <c r="BB224" s="271"/>
      <c r="BC224" s="271"/>
      <c r="BD224" s="271"/>
      <c r="BE224" s="271"/>
      <c r="BF224" s="271"/>
      <c r="BG224" s="271"/>
      <c r="BH224" s="271"/>
      <c r="BI224" s="271"/>
      <c r="BJ224" s="271"/>
      <c r="BK224" s="271"/>
      <c r="BL224" s="271"/>
      <c r="BM224" s="271"/>
      <c r="BN224" s="271"/>
      <c r="BO224" s="271"/>
    </row>
    <row r="225" spans="1:67" s="248" customFormat="1" x14ac:dyDescent="0.25">
      <c r="A225" s="388"/>
      <c r="B225" s="388"/>
      <c r="C225" s="388"/>
      <c r="D225" s="388"/>
      <c r="E225" s="388"/>
      <c r="F225" s="388"/>
      <c r="G225" s="388"/>
      <c r="H225" s="388"/>
      <c r="I225" s="388"/>
      <c r="J225" s="388"/>
      <c r="K225" s="388"/>
      <c r="L225" s="403"/>
      <c r="M225" s="397"/>
      <c r="N225" s="398"/>
      <c r="O225" s="398"/>
      <c r="P225" s="398"/>
      <c r="Q225" s="398"/>
      <c r="R225" s="398"/>
      <c r="S225" s="398"/>
      <c r="T225" s="398"/>
      <c r="U225" s="398"/>
      <c r="V225" s="388"/>
      <c r="W225" s="391"/>
      <c r="X225" s="271"/>
      <c r="Y225" s="247"/>
      <c r="Z225" s="247"/>
      <c r="AA225" s="247"/>
      <c r="AB225" s="247"/>
      <c r="AC225" s="247"/>
      <c r="AD225" s="247"/>
      <c r="AE225" s="247"/>
      <c r="AF225" s="247"/>
      <c r="AG225" s="271"/>
      <c r="AH225" s="271"/>
      <c r="AI225" s="271"/>
      <c r="AJ225" s="271"/>
      <c r="AK225" s="271"/>
      <c r="AL225" s="271"/>
      <c r="AM225" s="271"/>
      <c r="AN225" s="271"/>
      <c r="AO225" s="271"/>
      <c r="AP225" s="271"/>
      <c r="AQ225" s="271"/>
      <c r="AR225" s="271"/>
      <c r="AS225" s="271"/>
      <c r="AT225" s="271"/>
      <c r="AU225" s="271"/>
      <c r="AV225" s="271"/>
      <c r="AW225" s="271"/>
      <c r="AX225" s="271"/>
      <c r="AY225" s="271"/>
      <c r="AZ225" s="271"/>
      <c r="BA225" s="271"/>
      <c r="BB225" s="271"/>
      <c r="BC225" s="271"/>
      <c r="BD225" s="271"/>
      <c r="BE225" s="271"/>
      <c r="BF225" s="271"/>
      <c r="BG225" s="271"/>
      <c r="BH225" s="271"/>
      <c r="BI225" s="271"/>
      <c r="BJ225" s="271"/>
      <c r="BK225" s="271"/>
      <c r="BL225" s="271"/>
      <c r="BM225" s="271"/>
      <c r="BN225" s="271"/>
      <c r="BO225" s="271"/>
    </row>
    <row r="226" spans="1:67" s="248" customFormat="1" x14ac:dyDescent="0.25">
      <c r="A226" s="388"/>
      <c r="B226" s="388"/>
      <c r="C226" s="388"/>
      <c r="D226" s="388"/>
      <c r="E226" s="388"/>
      <c r="F226" s="388"/>
      <c r="G226" s="388"/>
      <c r="H226" s="388"/>
      <c r="I226" s="388"/>
      <c r="J226" s="388"/>
      <c r="K226" s="388"/>
      <c r="L226" s="403"/>
      <c r="M226" s="397"/>
      <c r="N226" s="398"/>
      <c r="O226" s="398"/>
      <c r="P226" s="398"/>
      <c r="Q226" s="398"/>
      <c r="R226" s="398"/>
      <c r="S226" s="398"/>
      <c r="T226" s="398"/>
      <c r="U226" s="398"/>
      <c r="V226" s="388"/>
      <c r="W226" s="391"/>
      <c r="X226" s="271"/>
      <c r="Y226" s="247"/>
      <c r="Z226" s="247"/>
      <c r="AA226" s="247"/>
      <c r="AB226" s="247"/>
      <c r="AC226" s="247"/>
      <c r="AD226" s="247"/>
      <c r="AE226" s="247"/>
      <c r="AF226" s="247"/>
      <c r="AG226" s="271"/>
      <c r="AH226" s="271"/>
      <c r="AI226" s="271"/>
      <c r="AJ226" s="271"/>
      <c r="AK226" s="271"/>
      <c r="AL226" s="271"/>
      <c r="AM226" s="271"/>
      <c r="AN226" s="271"/>
      <c r="AO226" s="271"/>
      <c r="AP226" s="271"/>
      <c r="AQ226" s="271"/>
      <c r="AR226" s="271"/>
      <c r="AS226" s="271"/>
      <c r="AT226" s="271"/>
      <c r="AU226" s="271"/>
      <c r="AV226" s="271"/>
      <c r="AW226" s="271"/>
      <c r="AX226" s="271"/>
      <c r="AY226" s="271"/>
      <c r="AZ226" s="271"/>
      <c r="BA226" s="271"/>
      <c r="BB226" s="271"/>
      <c r="BC226" s="271"/>
      <c r="BD226" s="271"/>
      <c r="BE226" s="271"/>
      <c r="BF226" s="271"/>
      <c r="BG226" s="271"/>
      <c r="BH226" s="271"/>
      <c r="BI226" s="271"/>
      <c r="BJ226" s="271"/>
      <c r="BK226" s="271"/>
      <c r="BL226" s="271"/>
      <c r="BM226" s="271"/>
      <c r="BN226" s="271"/>
      <c r="BO226" s="271"/>
    </row>
    <row r="227" spans="1:67" s="248" customFormat="1" x14ac:dyDescent="0.25">
      <c r="A227" s="388"/>
      <c r="B227" s="388"/>
      <c r="C227" s="388"/>
      <c r="D227" s="388"/>
      <c r="E227" s="388"/>
      <c r="F227" s="388"/>
      <c r="G227" s="388"/>
      <c r="H227" s="388"/>
      <c r="I227" s="388"/>
      <c r="J227" s="388"/>
      <c r="K227" s="388"/>
      <c r="L227" s="403"/>
      <c r="M227" s="397"/>
      <c r="N227" s="398"/>
      <c r="O227" s="398"/>
      <c r="P227" s="398"/>
      <c r="Q227" s="398"/>
      <c r="R227" s="398"/>
      <c r="S227" s="398"/>
      <c r="T227" s="398"/>
      <c r="U227" s="398"/>
      <c r="V227" s="388"/>
      <c r="W227" s="391"/>
      <c r="X227" s="271"/>
      <c r="Y227" s="247"/>
      <c r="Z227" s="247"/>
      <c r="AA227" s="247"/>
      <c r="AB227" s="247"/>
      <c r="AC227" s="247"/>
      <c r="AD227" s="247"/>
      <c r="AE227" s="247"/>
      <c r="AF227" s="247"/>
      <c r="AG227" s="271"/>
      <c r="AH227" s="271"/>
      <c r="AI227" s="271"/>
      <c r="AJ227" s="271"/>
      <c r="AK227" s="271"/>
      <c r="AL227" s="271"/>
      <c r="AM227" s="271"/>
      <c r="AN227" s="271"/>
      <c r="AO227" s="271"/>
      <c r="AP227" s="271"/>
      <c r="AQ227" s="271"/>
      <c r="AR227" s="271"/>
      <c r="AS227" s="271"/>
      <c r="AT227" s="271"/>
      <c r="AU227" s="271"/>
      <c r="AV227" s="271"/>
      <c r="AW227" s="271"/>
      <c r="AX227" s="271"/>
      <c r="AY227" s="271"/>
      <c r="AZ227" s="271"/>
      <c r="BA227" s="271"/>
      <c r="BB227" s="271"/>
      <c r="BC227" s="271"/>
      <c r="BD227" s="271"/>
      <c r="BE227" s="271"/>
      <c r="BF227" s="271"/>
      <c r="BG227" s="271"/>
      <c r="BH227" s="271"/>
      <c r="BI227" s="271"/>
      <c r="BJ227" s="271"/>
      <c r="BK227" s="271"/>
      <c r="BL227" s="271"/>
      <c r="BM227" s="271"/>
      <c r="BN227" s="271"/>
      <c r="BO227" s="271"/>
    </row>
    <row r="228" spans="1:67" s="248" customFormat="1" x14ac:dyDescent="0.25">
      <c r="A228" s="388"/>
      <c r="B228" s="388"/>
      <c r="C228" s="388"/>
      <c r="D228" s="388"/>
      <c r="E228" s="388"/>
      <c r="F228" s="388"/>
      <c r="G228" s="388"/>
      <c r="H228" s="388"/>
      <c r="I228" s="388"/>
      <c r="J228" s="388"/>
      <c r="K228" s="388"/>
      <c r="L228" s="403"/>
      <c r="M228" s="397"/>
      <c r="N228" s="398"/>
      <c r="O228" s="398"/>
      <c r="P228" s="398"/>
      <c r="Q228" s="398"/>
      <c r="R228" s="398"/>
      <c r="S228" s="398"/>
      <c r="T228" s="398"/>
      <c r="U228" s="398"/>
      <c r="V228" s="388"/>
      <c r="W228" s="391"/>
      <c r="X228" s="271"/>
      <c r="Y228" s="247"/>
      <c r="Z228" s="247"/>
      <c r="AA228" s="247"/>
      <c r="AB228" s="247"/>
      <c r="AC228" s="247"/>
      <c r="AD228" s="247"/>
      <c r="AE228" s="247"/>
      <c r="AF228" s="247"/>
      <c r="AG228" s="271"/>
      <c r="AH228" s="271"/>
      <c r="AI228" s="271"/>
      <c r="AJ228" s="271"/>
      <c r="AK228" s="271"/>
      <c r="AL228" s="271"/>
      <c r="AM228" s="271"/>
      <c r="AN228" s="271"/>
      <c r="AO228" s="271"/>
      <c r="AP228" s="271"/>
      <c r="AQ228" s="271"/>
      <c r="AR228" s="271"/>
      <c r="AS228" s="271"/>
      <c r="AT228" s="271"/>
      <c r="AU228" s="271"/>
      <c r="AV228" s="271"/>
      <c r="AW228" s="271"/>
      <c r="AX228" s="271"/>
      <c r="AY228" s="271"/>
      <c r="AZ228" s="271"/>
      <c r="BA228" s="271"/>
      <c r="BB228" s="271"/>
      <c r="BC228" s="271"/>
      <c r="BD228" s="271"/>
      <c r="BE228" s="271"/>
      <c r="BF228" s="271"/>
      <c r="BG228" s="271"/>
      <c r="BH228" s="271"/>
      <c r="BI228" s="271"/>
      <c r="BJ228" s="271"/>
      <c r="BK228" s="271"/>
      <c r="BL228" s="271"/>
      <c r="BM228" s="271"/>
      <c r="BN228" s="271"/>
      <c r="BO228" s="271"/>
    </row>
    <row r="229" spans="1:67" s="248" customFormat="1" x14ac:dyDescent="0.25">
      <c r="A229" s="388"/>
      <c r="B229" s="388"/>
      <c r="C229" s="388"/>
      <c r="D229" s="388"/>
      <c r="E229" s="388"/>
      <c r="F229" s="388"/>
      <c r="G229" s="388"/>
      <c r="H229" s="388"/>
      <c r="I229" s="388"/>
      <c r="J229" s="388"/>
      <c r="K229" s="388"/>
      <c r="L229" s="403"/>
      <c r="M229" s="397"/>
      <c r="N229" s="398"/>
      <c r="O229" s="398"/>
      <c r="P229" s="398"/>
      <c r="Q229" s="398"/>
      <c r="R229" s="398"/>
      <c r="S229" s="398"/>
      <c r="T229" s="398"/>
      <c r="U229" s="398"/>
      <c r="V229" s="388"/>
      <c r="W229" s="391"/>
      <c r="X229" s="271"/>
      <c r="Y229" s="247"/>
      <c r="Z229" s="247"/>
      <c r="AA229" s="247"/>
      <c r="AB229" s="247"/>
      <c r="AC229" s="247"/>
      <c r="AD229" s="247"/>
      <c r="AE229" s="247"/>
      <c r="AF229" s="247"/>
      <c r="AG229" s="271"/>
      <c r="AH229" s="271"/>
      <c r="AI229" s="271"/>
      <c r="AJ229" s="271"/>
      <c r="AK229" s="271"/>
      <c r="AL229" s="271"/>
      <c r="AM229" s="271"/>
      <c r="AN229" s="271"/>
      <c r="AO229" s="271"/>
      <c r="AP229" s="271"/>
      <c r="AQ229" s="271"/>
      <c r="AR229" s="271"/>
      <c r="AS229" s="271"/>
      <c r="AT229" s="271"/>
      <c r="AU229" s="271"/>
      <c r="AV229" s="271"/>
      <c r="AW229" s="271"/>
      <c r="AX229" s="271"/>
      <c r="AY229" s="271"/>
      <c r="AZ229" s="271"/>
      <c r="BA229" s="271"/>
      <c r="BB229" s="271"/>
      <c r="BC229" s="271"/>
      <c r="BD229" s="271"/>
      <c r="BE229" s="271"/>
      <c r="BF229" s="271"/>
      <c r="BG229" s="271"/>
      <c r="BH229" s="271"/>
      <c r="BI229" s="271"/>
      <c r="BJ229" s="271"/>
      <c r="BK229" s="271"/>
      <c r="BL229" s="271"/>
      <c r="BM229" s="271"/>
      <c r="BN229" s="271"/>
      <c r="BO229" s="271"/>
    </row>
    <row r="230" spans="1:67" s="248" customFormat="1" x14ac:dyDescent="0.25">
      <c r="A230" s="388"/>
      <c r="B230" s="388"/>
      <c r="C230" s="388"/>
      <c r="D230" s="388"/>
      <c r="E230" s="388"/>
      <c r="F230" s="388"/>
      <c r="G230" s="388"/>
      <c r="H230" s="388"/>
      <c r="I230" s="388"/>
      <c r="J230" s="388"/>
      <c r="K230" s="388"/>
      <c r="L230" s="403"/>
      <c r="M230" s="397"/>
      <c r="N230" s="398"/>
      <c r="O230" s="398"/>
      <c r="P230" s="398"/>
      <c r="Q230" s="398"/>
      <c r="R230" s="398"/>
      <c r="S230" s="398"/>
      <c r="T230" s="398"/>
      <c r="U230" s="398"/>
      <c r="V230" s="388"/>
      <c r="W230" s="391"/>
      <c r="X230" s="271"/>
      <c r="Y230" s="247"/>
      <c r="Z230" s="247"/>
      <c r="AA230" s="247"/>
      <c r="AB230" s="247"/>
      <c r="AC230" s="247"/>
      <c r="AD230" s="247"/>
      <c r="AE230" s="247"/>
      <c r="AF230" s="247"/>
      <c r="AG230" s="271"/>
      <c r="AH230" s="271"/>
      <c r="AI230" s="271"/>
      <c r="AJ230" s="271"/>
      <c r="AK230" s="271"/>
      <c r="AL230" s="271"/>
      <c r="AM230" s="271"/>
      <c r="AN230" s="271"/>
      <c r="AO230" s="271"/>
      <c r="AP230" s="271"/>
      <c r="AQ230" s="271"/>
      <c r="AR230" s="271"/>
      <c r="AS230" s="271"/>
      <c r="AT230" s="271"/>
      <c r="AU230" s="271"/>
      <c r="AV230" s="271"/>
      <c r="AW230" s="271"/>
      <c r="AX230" s="271"/>
      <c r="AY230" s="271"/>
      <c r="AZ230" s="271"/>
      <c r="BA230" s="271"/>
      <c r="BB230" s="271"/>
      <c r="BC230" s="271"/>
      <c r="BD230" s="271"/>
      <c r="BE230" s="271"/>
      <c r="BF230" s="271"/>
      <c r="BG230" s="271"/>
      <c r="BH230" s="271"/>
      <c r="BI230" s="271"/>
      <c r="BJ230" s="271"/>
      <c r="BK230" s="271"/>
      <c r="BL230" s="271"/>
      <c r="BM230" s="271"/>
      <c r="BN230" s="271"/>
      <c r="BO230" s="271"/>
    </row>
    <row r="231" spans="1:67" s="248" customFormat="1" x14ac:dyDescent="0.25">
      <c r="A231" s="388"/>
      <c r="B231" s="388"/>
      <c r="C231" s="388"/>
      <c r="D231" s="388"/>
      <c r="E231" s="388"/>
      <c r="F231" s="388"/>
      <c r="G231" s="388"/>
      <c r="H231" s="388"/>
      <c r="I231" s="388"/>
      <c r="J231" s="388"/>
      <c r="K231" s="388"/>
      <c r="L231" s="403"/>
      <c r="M231" s="397"/>
      <c r="N231" s="398"/>
      <c r="O231" s="398"/>
      <c r="P231" s="398"/>
      <c r="Q231" s="398"/>
      <c r="R231" s="398"/>
      <c r="S231" s="398"/>
      <c r="T231" s="398"/>
      <c r="U231" s="398"/>
      <c r="V231" s="388"/>
      <c r="W231" s="391"/>
      <c r="X231" s="271"/>
      <c r="Y231" s="247"/>
      <c r="Z231" s="247"/>
      <c r="AA231" s="247"/>
      <c r="AB231" s="247"/>
      <c r="AC231" s="247"/>
      <c r="AD231" s="247"/>
      <c r="AE231" s="247"/>
      <c r="AF231" s="247"/>
      <c r="AG231" s="271"/>
      <c r="AH231" s="271"/>
      <c r="AI231" s="271"/>
      <c r="AJ231" s="271"/>
      <c r="AK231" s="271"/>
      <c r="AL231" s="271"/>
      <c r="AM231" s="271"/>
      <c r="AN231" s="271"/>
      <c r="AO231" s="271"/>
      <c r="AP231" s="271"/>
      <c r="AQ231" s="271"/>
      <c r="AR231" s="271"/>
      <c r="AS231" s="271"/>
      <c r="AT231" s="271"/>
      <c r="AU231" s="271"/>
      <c r="AV231" s="271"/>
      <c r="AW231" s="271"/>
      <c r="AX231" s="271"/>
      <c r="AY231" s="271"/>
      <c r="AZ231" s="271"/>
      <c r="BA231" s="271"/>
      <c r="BB231" s="271"/>
      <c r="BC231" s="271"/>
      <c r="BD231" s="271"/>
      <c r="BE231" s="271"/>
      <c r="BF231" s="271"/>
      <c r="BG231" s="271"/>
      <c r="BH231" s="271"/>
      <c r="BI231" s="271"/>
      <c r="BJ231" s="271"/>
      <c r="BK231" s="271"/>
      <c r="BL231" s="271"/>
      <c r="BM231" s="271"/>
      <c r="BN231" s="271"/>
      <c r="BO231" s="271"/>
    </row>
    <row r="232" spans="1:67" s="248" customFormat="1" x14ac:dyDescent="0.25">
      <c r="A232" s="388"/>
      <c r="B232" s="388"/>
      <c r="C232" s="388"/>
      <c r="D232" s="388"/>
      <c r="E232" s="388"/>
      <c r="F232" s="388"/>
      <c r="G232" s="388"/>
      <c r="H232" s="388"/>
      <c r="I232" s="388"/>
      <c r="J232" s="388"/>
      <c r="K232" s="388"/>
      <c r="L232" s="403"/>
      <c r="M232" s="397"/>
      <c r="N232" s="398"/>
      <c r="O232" s="398"/>
      <c r="P232" s="398"/>
      <c r="Q232" s="398"/>
      <c r="R232" s="398"/>
      <c r="S232" s="398"/>
      <c r="T232" s="398"/>
      <c r="U232" s="398"/>
      <c r="V232" s="388"/>
      <c r="W232" s="391"/>
      <c r="X232" s="271"/>
      <c r="Y232" s="247"/>
      <c r="Z232" s="247"/>
      <c r="AA232" s="247"/>
      <c r="AB232" s="247"/>
      <c r="AC232" s="247"/>
      <c r="AD232" s="247"/>
      <c r="AE232" s="247"/>
      <c r="AF232" s="247"/>
      <c r="AG232" s="271"/>
      <c r="AH232" s="271"/>
      <c r="AI232" s="271"/>
      <c r="AJ232" s="271"/>
      <c r="AK232" s="271"/>
      <c r="AL232" s="271"/>
      <c r="AM232" s="271"/>
      <c r="AN232" s="271"/>
      <c r="AO232" s="271"/>
      <c r="AP232" s="271"/>
      <c r="AQ232" s="271"/>
      <c r="AR232" s="271"/>
      <c r="AS232" s="271"/>
      <c r="AT232" s="271"/>
      <c r="AU232" s="271"/>
      <c r="AV232" s="271"/>
      <c r="AW232" s="271"/>
      <c r="AX232" s="271"/>
      <c r="AY232" s="271"/>
      <c r="AZ232" s="271"/>
      <c r="BA232" s="271"/>
      <c r="BB232" s="271"/>
      <c r="BC232" s="271"/>
      <c r="BD232" s="271"/>
      <c r="BE232" s="271"/>
      <c r="BF232" s="271"/>
      <c r="BG232" s="271"/>
      <c r="BH232" s="271"/>
      <c r="BI232" s="271"/>
      <c r="BJ232" s="271"/>
      <c r="BK232" s="271"/>
      <c r="BL232" s="271"/>
      <c r="BM232" s="271"/>
      <c r="BN232" s="271"/>
      <c r="BO232" s="271"/>
    </row>
    <row r="233" spans="1:67" s="248" customFormat="1" x14ac:dyDescent="0.25">
      <c r="A233" s="388"/>
      <c r="B233" s="388"/>
      <c r="C233" s="388"/>
      <c r="D233" s="388"/>
      <c r="E233" s="388"/>
      <c r="F233" s="388"/>
      <c r="G233" s="388"/>
      <c r="H233" s="388"/>
      <c r="I233" s="388"/>
      <c r="J233" s="388"/>
      <c r="K233" s="388"/>
      <c r="L233" s="403"/>
      <c r="M233" s="397"/>
      <c r="N233" s="398"/>
      <c r="O233" s="398"/>
      <c r="P233" s="398"/>
      <c r="Q233" s="398"/>
      <c r="R233" s="398"/>
      <c r="S233" s="398"/>
      <c r="T233" s="398"/>
      <c r="U233" s="398"/>
      <c r="V233" s="388"/>
      <c r="W233" s="391"/>
      <c r="X233" s="271"/>
      <c r="Y233" s="247"/>
      <c r="Z233" s="247"/>
      <c r="AA233" s="247"/>
      <c r="AB233" s="247"/>
      <c r="AC233" s="247"/>
      <c r="AD233" s="247"/>
      <c r="AE233" s="247"/>
      <c r="AF233" s="247"/>
      <c r="AG233" s="271"/>
      <c r="AH233" s="271"/>
      <c r="AI233" s="271"/>
      <c r="AJ233" s="271"/>
      <c r="AK233" s="271"/>
      <c r="AL233" s="271"/>
      <c r="AM233" s="271"/>
      <c r="AN233" s="271"/>
      <c r="AO233" s="271"/>
      <c r="AP233" s="271"/>
      <c r="AQ233" s="271"/>
      <c r="AR233" s="271"/>
      <c r="AS233" s="271"/>
      <c r="AT233" s="271"/>
      <c r="AU233" s="271"/>
      <c r="AV233" s="271"/>
      <c r="AW233" s="271"/>
      <c r="AX233" s="271"/>
      <c r="AY233" s="271"/>
      <c r="AZ233" s="271"/>
      <c r="BA233" s="271"/>
      <c r="BB233" s="271"/>
      <c r="BC233" s="271"/>
      <c r="BD233" s="271"/>
      <c r="BE233" s="271"/>
      <c r="BF233" s="271"/>
      <c r="BG233" s="271"/>
      <c r="BH233" s="271"/>
      <c r="BI233" s="271"/>
      <c r="BJ233" s="271"/>
      <c r="BK233" s="271"/>
      <c r="BL233" s="271"/>
      <c r="BM233" s="271"/>
      <c r="BN233" s="271"/>
      <c r="BO233" s="271"/>
    </row>
    <row r="234" spans="1:67" s="248" customFormat="1" x14ac:dyDescent="0.25">
      <c r="A234" s="388"/>
      <c r="B234" s="388"/>
      <c r="C234" s="388"/>
      <c r="D234" s="388"/>
      <c r="E234" s="388"/>
      <c r="F234" s="388"/>
      <c r="G234" s="388"/>
      <c r="H234" s="388"/>
      <c r="I234" s="388"/>
      <c r="J234" s="388"/>
      <c r="K234" s="388"/>
      <c r="L234" s="403"/>
      <c r="M234" s="397"/>
      <c r="N234" s="398"/>
      <c r="O234" s="398"/>
      <c r="P234" s="398"/>
      <c r="Q234" s="398"/>
      <c r="R234" s="398"/>
      <c r="S234" s="398"/>
      <c r="T234" s="398"/>
      <c r="U234" s="398"/>
      <c r="V234" s="388"/>
      <c r="W234" s="391"/>
      <c r="X234" s="271"/>
      <c r="Y234" s="247"/>
      <c r="Z234" s="247"/>
      <c r="AA234" s="247"/>
      <c r="AB234" s="247"/>
      <c r="AC234" s="247"/>
      <c r="AD234" s="247"/>
      <c r="AE234" s="247"/>
      <c r="AF234" s="247"/>
      <c r="AG234" s="271"/>
      <c r="AH234" s="271"/>
      <c r="AI234" s="271"/>
      <c r="AJ234" s="271"/>
      <c r="AK234" s="271"/>
      <c r="AL234" s="271"/>
      <c r="AM234" s="271"/>
      <c r="AN234" s="271"/>
      <c r="AO234" s="271"/>
      <c r="AP234" s="271"/>
      <c r="AQ234" s="271"/>
      <c r="AR234" s="271"/>
      <c r="AS234" s="271"/>
      <c r="AT234" s="271"/>
      <c r="AU234" s="271"/>
      <c r="AV234" s="271"/>
      <c r="AW234" s="271"/>
      <c r="AX234" s="271"/>
      <c r="AY234" s="271"/>
      <c r="AZ234" s="271"/>
      <c r="BA234" s="271"/>
      <c r="BB234" s="271"/>
      <c r="BC234" s="271"/>
      <c r="BD234" s="271"/>
      <c r="BE234" s="271"/>
      <c r="BF234" s="271"/>
      <c r="BG234" s="271"/>
      <c r="BH234" s="271"/>
      <c r="BI234" s="271"/>
      <c r="BJ234" s="271"/>
      <c r="BK234" s="271"/>
      <c r="BL234" s="271"/>
      <c r="BM234" s="271"/>
      <c r="BN234" s="271"/>
      <c r="BO234" s="271"/>
    </row>
    <row r="235" spans="1:67" s="248" customFormat="1" x14ac:dyDescent="0.25">
      <c r="A235" s="388"/>
      <c r="B235" s="388"/>
      <c r="C235" s="388"/>
      <c r="D235" s="388"/>
      <c r="E235" s="388"/>
      <c r="F235" s="388"/>
      <c r="G235" s="388"/>
      <c r="H235" s="388"/>
      <c r="I235" s="388"/>
      <c r="J235" s="388"/>
      <c r="K235" s="388"/>
      <c r="L235" s="403"/>
      <c r="M235" s="397"/>
      <c r="N235" s="398"/>
      <c r="O235" s="398"/>
      <c r="P235" s="398"/>
      <c r="Q235" s="398"/>
      <c r="R235" s="398"/>
      <c r="S235" s="398"/>
      <c r="T235" s="398"/>
      <c r="U235" s="398"/>
      <c r="V235" s="388"/>
      <c r="W235" s="391"/>
      <c r="X235" s="271"/>
      <c r="Y235" s="247"/>
      <c r="Z235" s="247"/>
      <c r="AA235" s="247"/>
      <c r="AB235" s="247"/>
      <c r="AC235" s="247"/>
      <c r="AD235" s="247"/>
      <c r="AE235" s="247"/>
      <c r="AF235" s="247"/>
      <c r="AG235" s="271"/>
      <c r="AH235" s="271"/>
      <c r="AI235" s="271"/>
      <c r="AJ235" s="271"/>
      <c r="AK235" s="271"/>
      <c r="AL235" s="271"/>
      <c r="AM235" s="271"/>
      <c r="AN235" s="271"/>
      <c r="AO235" s="271"/>
      <c r="AP235" s="271"/>
      <c r="AQ235" s="271"/>
      <c r="AR235" s="271"/>
      <c r="AS235" s="271"/>
      <c r="AT235" s="271"/>
      <c r="AU235" s="271"/>
      <c r="AV235" s="271"/>
      <c r="AW235" s="271"/>
      <c r="AX235" s="271"/>
      <c r="AY235" s="271"/>
      <c r="AZ235" s="271"/>
      <c r="BA235" s="271"/>
      <c r="BB235" s="271"/>
      <c r="BC235" s="271"/>
      <c r="BD235" s="271"/>
      <c r="BE235" s="271"/>
      <c r="BF235" s="271"/>
      <c r="BG235" s="271"/>
      <c r="BH235" s="271"/>
      <c r="BI235" s="271"/>
      <c r="BJ235" s="271"/>
      <c r="BK235" s="271"/>
      <c r="BL235" s="271"/>
      <c r="BM235" s="271"/>
      <c r="BN235" s="271"/>
      <c r="BO235" s="271"/>
    </row>
    <row r="236" spans="1:67" s="248" customFormat="1" x14ac:dyDescent="0.25">
      <c r="A236" s="388"/>
      <c r="B236" s="388"/>
      <c r="C236" s="388"/>
      <c r="D236" s="388"/>
      <c r="E236" s="388"/>
      <c r="F236" s="388"/>
      <c r="G236" s="388"/>
      <c r="H236" s="388"/>
      <c r="I236" s="388"/>
      <c r="J236" s="388"/>
      <c r="K236" s="388"/>
      <c r="L236" s="403"/>
      <c r="M236" s="397"/>
      <c r="N236" s="398"/>
      <c r="O236" s="398"/>
      <c r="P236" s="398"/>
      <c r="Q236" s="398"/>
      <c r="R236" s="398"/>
      <c r="S236" s="398"/>
      <c r="T236" s="398"/>
      <c r="U236" s="398"/>
      <c r="V236" s="388"/>
      <c r="W236" s="391"/>
      <c r="X236" s="271"/>
      <c r="Y236" s="247"/>
      <c r="Z236" s="247"/>
      <c r="AA236" s="247"/>
      <c r="AB236" s="247"/>
      <c r="AC236" s="247"/>
      <c r="AD236" s="247"/>
      <c r="AE236" s="247"/>
      <c r="AF236" s="247"/>
      <c r="AG236" s="271"/>
      <c r="AH236" s="271"/>
      <c r="AI236" s="271"/>
      <c r="AJ236" s="271"/>
      <c r="AK236" s="271"/>
      <c r="AL236" s="271"/>
      <c r="AM236" s="271"/>
      <c r="AN236" s="271"/>
      <c r="AO236" s="271"/>
      <c r="AP236" s="271"/>
      <c r="AQ236" s="271"/>
      <c r="AR236" s="271"/>
      <c r="AS236" s="271"/>
      <c r="AT236" s="271"/>
      <c r="AU236" s="271"/>
      <c r="AV236" s="271"/>
      <c r="AW236" s="271"/>
      <c r="AX236" s="271"/>
      <c r="AY236" s="271"/>
      <c r="AZ236" s="271"/>
      <c r="BA236" s="271"/>
      <c r="BB236" s="271"/>
      <c r="BC236" s="271"/>
      <c r="BD236" s="271"/>
      <c r="BE236" s="271"/>
      <c r="BF236" s="271"/>
      <c r="BG236" s="271"/>
      <c r="BH236" s="271"/>
      <c r="BI236" s="271"/>
      <c r="BJ236" s="271"/>
      <c r="BK236" s="271"/>
      <c r="BL236" s="271"/>
      <c r="BM236" s="271"/>
      <c r="BN236" s="271"/>
      <c r="BO236" s="271"/>
    </row>
    <row r="237" spans="1:67" s="248" customFormat="1" x14ac:dyDescent="0.25">
      <c r="A237" s="388"/>
      <c r="B237" s="388"/>
      <c r="C237" s="388"/>
      <c r="D237" s="388"/>
      <c r="E237" s="388"/>
      <c r="F237" s="388"/>
      <c r="G237" s="388"/>
      <c r="H237" s="388"/>
      <c r="I237" s="388"/>
      <c r="J237" s="388"/>
      <c r="K237" s="388"/>
      <c r="L237" s="403"/>
      <c r="M237" s="397"/>
      <c r="N237" s="398"/>
      <c r="O237" s="398"/>
      <c r="P237" s="398"/>
      <c r="Q237" s="398"/>
      <c r="R237" s="398"/>
      <c r="S237" s="398"/>
      <c r="T237" s="398"/>
      <c r="U237" s="398"/>
      <c r="V237" s="388"/>
      <c r="W237" s="391"/>
      <c r="X237" s="271"/>
      <c r="Y237" s="247"/>
      <c r="Z237" s="247"/>
      <c r="AA237" s="247"/>
      <c r="AB237" s="247"/>
      <c r="AC237" s="247"/>
      <c r="AD237" s="247"/>
      <c r="AE237" s="247"/>
      <c r="AF237" s="247"/>
      <c r="AG237" s="271"/>
      <c r="AH237" s="271"/>
      <c r="AI237" s="271"/>
      <c r="AJ237" s="271"/>
      <c r="AK237" s="271"/>
      <c r="AL237" s="271"/>
      <c r="AM237" s="271"/>
      <c r="AN237" s="271"/>
      <c r="AO237" s="271"/>
      <c r="AP237" s="271"/>
      <c r="AQ237" s="271"/>
      <c r="AR237" s="271"/>
      <c r="AS237" s="271"/>
      <c r="AT237" s="271"/>
      <c r="AU237" s="271"/>
      <c r="AV237" s="271"/>
      <c r="AW237" s="271"/>
      <c r="AX237" s="271"/>
      <c r="AY237" s="271"/>
      <c r="AZ237" s="271"/>
      <c r="BA237" s="271"/>
      <c r="BB237" s="271"/>
      <c r="BC237" s="271"/>
      <c r="BD237" s="271"/>
      <c r="BE237" s="271"/>
      <c r="BF237" s="271"/>
      <c r="BG237" s="271"/>
      <c r="BH237" s="271"/>
      <c r="BI237" s="271"/>
      <c r="BJ237" s="271"/>
      <c r="BK237" s="271"/>
      <c r="BL237" s="271"/>
      <c r="BM237" s="271"/>
      <c r="BN237" s="271"/>
      <c r="BO237" s="271"/>
    </row>
    <row r="238" spans="1:67" s="248" customFormat="1" x14ac:dyDescent="0.25">
      <c r="A238" s="388"/>
      <c r="B238" s="388"/>
      <c r="C238" s="388"/>
      <c r="D238" s="388"/>
      <c r="E238" s="388"/>
      <c r="F238" s="388"/>
      <c r="G238" s="388"/>
      <c r="H238" s="388"/>
      <c r="I238" s="388"/>
      <c r="J238" s="388"/>
      <c r="K238" s="388"/>
      <c r="L238" s="403"/>
      <c r="M238" s="397"/>
      <c r="N238" s="398"/>
      <c r="O238" s="398"/>
      <c r="P238" s="398"/>
      <c r="Q238" s="398"/>
      <c r="R238" s="398"/>
      <c r="S238" s="398"/>
      <c r="T238" s="398"/>
      <c r="U238" s="398"/>
      <c r="V238" s="388"/>
      <c r="W238" s="391"/>
      <c r="X238" s="271"/>
      <c r="Y238" s="247"/>
      <c r="Z238" s="247"/>
      <c r="AA238" s="247"/>
      <c r="AB238" s="247"/>
      <c r="AC238" s="247"/>
      <c r="AD238" s="247"/>
      <c r="AE238" s="247"/>
      <c r="AF238" s="247"/>
      <c r="AG238" s="271"/>
      <c r="AH238" s="271"/>
      <c r="AI238" s="271"/>
      <c r="AJ238" s="271"/>
      <c r="AK238" s="271"/>
      <c r="AL238" s="271"/>
      <c r="AM238" s="271"/>
      <c r="AN238" s="271"/>
      <c r="AO238" s="271"/>
      <c r="AP238" s="271"/>
      <c r="AQ238" s="271"/>
      <c r="AR238" s="271"/>
      <c r="AS238" s="271"/>
      <c r="AT238" s="271"/>
      <c r="AU238" s="271"/>
      <c r="AV238" s="271"/>
      <c r="AW238" s="271"/>
      <c r="AX238" s="271"/>
      <c r="AY238" s="271"/>
      <c r="AZ238" s="271"/>
      <c r="BA238" s="271"/>
      <c r="BB238" s="271"/>
      <c r="BC238" s="271"/>
      <c r="BD238" s="271"/>
      <c r="BE238" s="271"/>
      <c r="BF238" s="271"/>
      <c r="BG238" s="271"/>
      <c r="BH238" s="271"/>
      <c r="BI238" s="271"/>
      <c r="BJ238" s="271"/>
      <c r="BK238" s="271"/>
      <c r="BL238" s="271"/>
      <c r="BM238" s="271"/>
      <c r="BN238" s="271"/>
      <c r="BO238" s="271"/>
    </row>
    <row r="239" spans="1:67" s="248" customFormat="1" x14ac:dyDescent="0.25">
      <c r="A239" s="388"/>
      <c r="B239" s="388"/>
      <c r="C239" s="388"/>
      <c r="D239" s="388"/>
      <c r="E239" s="388"/>
      <c r="F239" s="388"/>
      <c r="G239" s="388"/>
      <c r="H239" s="388"/>
      <c r="I239" s="388"/>
      <c r="J239" s="388"/>
      <c r="K239" s="388"/>
      <c r="L239" s="403"/>
      <c r="M239" s="397"/>
      <c r="N239" s="398"/>
      <c r="O239" s="398"/>
      <c r="P239" s="398"/>
      <c r="Q239" s="398"/>
      <c r="R239" s="398"/>
      <c r="S239" s="398"/>
      <c r="T239" s="398"/>
      <c r="U239" s="398"/>
      <c r="V239" s="388"/>
      <c r="W239" s="391"/>
      <c r="X239" s="271"/>
      <c r="Y239" s="247"/>
      <c r="Z239" s="247"/>
      <c r="AA239" s="247"/>
      <c r="AB239" s="247"/>
      <c r="AC239" s="247"/>
      <c r="AD239" s="247"/>
      <c r="AE239" s="247"/>
      <c r="AF239" s="247"/>
      <c r="AG239" s="271"/>
      <c r="AH239" s="271"/>
      <c r="AI239" s="271"/>
      <c r="AJ239" s="271"/>
      <c r="AK239" s="271"/>
      <c r="AL239" s="271"/>
      <c r="AM239" s="271"/>
      <c r="AN239" s="271"/>
      <c r="AO239" s="271"/>
      <c r="AP239" s="271"/>
      <c r="AQ239" s="271"/>
      <c r="AR239" s="271"/>
      <c r="AS239" s="271"/>
      <c r="AT239" s="271"/>
      <c r="AU239" s="271"/>
      <c r="AV239" s="271"/>
      <c r="AW239" s="271"/>
      <c r="AX239" s="271"/>
      <c r="AY239" s="271"/>
      <c r="AZ239" s="271"/>
      <c r="BA239" s="271"/>
      <c r="BB239" s="271"/>
      <c r="BC239" s="271"/>
      <c r="BD239" s="271"/>
      <c r="BE239" s="271"/>
      <c r="BF239" s="271"/>
      <c r="BG239" s="271"/>
      <c r="BH239" s="271"/>
      <c r="BI239" s="271"/>
      <c r="BJ239" s="271"/>
      <c r="BK239" s="271"/>
      <c r="BL239" s="271"/>
      <c r="BM239" s="271"/>
      <c r="BN239" s="271"/>
      <c r="BO239" s="271"/>
    </row>
    <row r="240" spans="1:67" s="248" customFormat="1" x14ac:dyDescent="0.25">
      <c r="A240" s="388"/>
      <c r="B240" s="388"/>
      <c r="C240" s="388"/>
      <c r="D240" s="388"/>
      <c r="E240" s="388"/>
      <c r="F240" s="388"/>
      <c r="G240" s="388"/>
      <c r="H240" s="388"/>
      <c r="I240" s="388"/>
      <c r="J240" s="388"/>
      <c r="K240" s="388"/>
      <c r="L240" s="403"/>
      <c r="M240" s="397"/>
      <c r="N240" s="398"/>
      <c r="O240" s="398"/>
      <c r="P240" s="398"/>
      <c r="Q240" s="398"/>
      <c r="R240" s="398"/>
      <c r="S240" s="398"/>
      <c r="T240" s="398"/>
      <c r="U240" s="398"/>
      <c r="V240" s="388"/>
      <c r="W240" s="391"/>
      <c r="X240" s="271"/>
      <c r="Y240" s="247"/>
      <c r="Z240" s="247"/>
      <c r="AA240" s="247"/>
      <c r="AB240" s="247"/>
      <c r="AC240" s="247"/>
      <c r="AD240" s="247"/>
      <c r="AE240" s="247"/>
      <c r="AF240" s="247"/>
      <c r="AG240" s="271"/>
      <c r="AH240" s="271"/>
      <c r="AI240" s="271"/>
      <c r="AJ240" s="271"/>
      <c r="AK240" s="271"/>
      <c r="AL240" s="271"/>
      <c r="AM240" s="271"/>
      <c r="AN240" s="271"/>
      <c r="AO240" s="271"/>
      <c r="AP240" s="271"/>
      <c r="AQ240" s="271"/>
      <c r="AR240" s="271"/>
      <c r="AS240" s="271"/>
      <c r="AT240" s="271"/>
      <c r="AU240" s="271"/>
      <c r="AV240" s="271"/>
      <c r="AW240" s="271"/>
      <c r="AX240" s="271"/>
      <c r="AY240" s="271"/>
      <c r="AZ240" s="271"/>
      <c r="BA240" s="271"/>
      <c r="BB240" s="271"/>
      <c r="BC240" s="271"/>
      <c r="BD240" s="271"/>
      <c r="BE240" s="271"/>
      <c r="BF240" s="271"/>
      <c r="BG240" s="271"/>
      <c r="BH240" s="271"/>
      <c r="BI240" s="271"/>
      <c r="BJ240" s="271"/>
      <c r="BK240" s="271"/>
      <c r="BL240" s="271"/>
      <c r="BM240" s="271"/>
      <c r="BN240" s="271"/>
      <c r="BO240" s="271"/>
    </row>
    <row r="241" spans="1:67" s="248" customFormat="1" x14ac:dyDescent="0.25">
      <c r="A241" s="388"/>
      <c r="B241" s="388"/>
      <c r="C241" s="388"/>
      <c r="D241" s="388"/>
      <c r="E241" s="388"/>
      <c r="F241" s="388"/>
      <c r="G241" s="388"/>
      <c r="H241" s="388"/>
      <c r="I241" s="388"/>
      <c r="J241" s="388"/>
      <c r="K241" s="388"/>
      <c r="L241" s="403"/>
      <c r="M241" s="397"/>
      <c r="N241" s="398"/>
      <c r="O241" s="398"/>
      <c r="P241" s="398"/>
      <c r="Q241" s="398"/>
      <c r="R241" s="398"/>
      <c r="S241" s="398"/>
      <c r="T241" s="398"/>
      <c r="U241" s="398"/>
      <c r="V241" s="388"/>
      <c r="W241" s="391"/>
      <c r="X241" s="271"/>
      <c r="Y241" s="247"/>
      <c r="Z241" s="247"/>
      <c r="AA241" s="247"/>
      <c r="AB241" s="247"/>
      <c r="AC241" s="247"/>
      <c r="AD241" s="247"/>
      <c r="AE241" s="247"/>
      <c r="AF241" s="247"/>
      <c r="AG241" s="271"/>
      <c r="AH241" s="271"/>
      <c r="AI241" s="271"/>
      <c r="AJ241" s="271"/>
      <c r="AK241" s="271"/>
      <c r="AL241" s="271"/>
      <c r="AM241" s="271"/>
      <c r="AN241" s="271"/>
      <c r="AO241" s="271"/>
      <c r="AP241" s="271"/>
      <c r="AQ241" s="271"/>
      <c r="AR241" s="271"/>
      <c r="AS241" s="271"/>
      <c r="AT241" s="271"/>
      <c r="AU241" s="271"/>
      <c r="AV241" s="271"/>
      <c r="AW241" s="271"/>
      <c r="AX241" s="271"/>
      <c r="AY241" s="271"/>
      <c r="AZ241" s="271"/>
      <c r="BA241" s="271"/>
      <c r="BB241" s="271"/>
      <c r="BC241" s="271"/>
      <c r="BD241" s="271"/>
      <c r="BE241" s="271"/>
      <c r="BF241" s="271"/>
      <c r="BG241" s="271"/>
      <c r="BH241" s="271"/>
      <c r="BI241" s="271"/>
      <c r="BJ241" s="271"/>
      <c r="BK241" s="271"/>
      <c r="BL241" s="271"/>
      <c r="BM241" s="271"/>
      <c r="BN241" s="271"/>
      <c r="BO241" s="271"/>
    </row>
    <row r="242" spans="1:67" s="248" customFormat="1" x14ac:dyDescent="0.25">
      <c r="A242" s="388"/>
      <c r="B242" s="388"/>
      <c r="C242" s="388"/>
      <c r="D242" s="388"/>
      <c r="E242" s="388"/>
      <c r="F242" s="388"/>
      <c r="G242" s="388"/>
      <c r="H242" s="388"/>
      <c r="I242" s="388"/>
      <c r="J242" s="388"/>
      <c r="K242" s="388"/>
      <c r="L242" s="403"/>
      <c r="M242" s="397"/>
      <c r="N242" s="398"/>
      <c r="O242" s="398"/>
      <c r="P242" s="398"/>
      <c r="Q242" s="398"/>
      <c r="R242" s="398"/>
      <c r="S242" s="398"/>
      <c r="T242" s="398"/>
      <c r="U242" s="398"/>
      <c r="V242" s="388"/>
      <c r="W242" s="391"/>
      <c r="X242" s="271"/>
      <c r="Y242" s="247"/>
      <c r="Z242" s="247"/>
      <c r="AA242" s="247"/>
      <c r="AB242" s="247"/>
      <c r="AC242" s="247"/>
      <c r="AD242" s="247"/>
      <c r="AE242" s="247"/>
      <c r="AF242" s="247"/>
      <c r="AG242" s="271"/>
      <c r="AH242" s="271"/>
      <c r="AI242" s="271"/>
      <c r="AJ242" s="271"/>
      <c r="AK242" s="271"/>
      <c r="AL242" s="271"/>
      <c r="AM242" s="271"/>
      <c r="AN242" s="271"/>
      <c r="AO242" s="271"/>
      <c r="AP242" s="271"/>
      <c r="AQ242" s="271"/>
      <c r="AR242" s="271"/>
      <c r="AS242" s="271"/>
      <c r="AT242" s="271"/>
      <c r="AU242" s="271"/>
      <c r="AV242" s="271"/>
      <c r="AW242" s="271"/>
      <c r="AX242" s="271"/>
      <c r="AY242" s="271"/>
      <c r="AZ242" s="271"/>
      <c r="BA242" s="271"/>
      <c r="BB242" s="271"/>
      <c r="BC242" s="271"/>
      <c r="BD242" s="271"/>
      <c r="BE242" s="271"/>
      <c r="BF242" s="271"/>
      <c r="BG242" s="271"/>
      <c r="BH242" s="271"/>
      <c r="BI242" s="271"/>
      <c r="BJ242" s="271"/>
      <c r="BK242" s="271"/>
      <c r="BL242" s="271"/>
      <c r="BM242" s="271"/>
      <c r="BN242" s="271"/>
      <c r="BO242" s="271"/>
    </row>
    <row r="243" spans="1:67" s="248" customFormat="1" x14ac:dyDescent="0.25">
      <c r="A243" s="388"/>
      <c r="B243" s="388"/>
      <c r="C243" s="388"/>
      <c r="D243" s="388"/>
      <c r="E243" s="388"/>
      <c r="F243" s="388"/>
      <c r="G243" s="388"/>
      <c r="H243" s="388"/>
      <c r="I243" s="388"/>
      <c r="J243" s="388"/>
      <c r="K243" s="388"/>
      <c r="L243" s="403"/>
      <c r="M243" s="397"/>
      <c r="N243" s="398"/>
      <c r="O243" s="398"/>
      <c r="P243" s="398"/>
      <c r="Q243" s="398"/>
      <c r="R243" s="398"/>
      <c r="S243" s="398"/>
      <c r="T243" s="398"/>
      <c r="U243" s="398"/>
      <c r="V243" s="388"/>
      <c r="W243" s="391"/>
      <c r="X243" s="271"/>
      <c r="Y243" s="247"/>
      <c r="Z243" s="247"/>
      <c r="AA243" s="247"/>
      <c r="AB243" s="247"/>
      <c r="AC243" s="247"/>
      <c r="AD243" s="247"/>
      <c r="AE243" s="247"/>
      <c r="AF243" s="247"/>
      <c r="AG243" s="271"/>
      <c r="AH243" s="271"/>
      <c r="AI243" s="271"/>
      <c r="AJ243" s="271"/>
      <c r="AK243" s="271"/>
      <c r="AL243" s="271"/>
      <c r="AM243" s="271"/>
      <c r="AN243" s="271"/>
      <c r="AO243" s="271"/>
      <c r="AP243" s="271"/>
      <c r="AQ243" s="271"/>
      <c r="AR243" s="271"/>
      <c r="AS243" s="271"/>
      <c r="AT243" s="271"/>
      <c r="AU243" s="271"/>
      <c r="AV243" s="271"/>
      <c r="AW243" s="271"/>
      <c r="AX243" s="271"/>
      <c r="AY243" s="271"/>
      <c r="AZ243" s="271"/>
      <c r="BA243" s="271"/>
      <c r="BB243" s="271"/>
      <c r="BC243" s="271"/>
      <c r="BD243" s="271"/>
      <c r="BE243" s="271"/>
      <c r="BF243" s="271"/>
      <c r="BG243" s="271"/>
      <c r="BH243" s="271"/>
      <c r="BI243" s="271"/>
      <c r="BJ243" s="271"/>
      <c r="BK243" s="271"/>
      <c r="BL243" s="271"/>
      <c r="BM243" s="271"/>
      <c r="BN243" s="271"/>
      <c r="BO243" s="271"/>
    </row>
    <row r="244" spans="1:67" s="248" customFormat="1" x14ac:dyDescent="0.25">
      <c r="A244" s="388"/>
      <c r="B244" s="388"/>
      <c r="C244" s="388"/>
      <c r="D244" s="388"/>
      <c r="E244" s="388"/>
      <c r="F244" s="388"/>
      <c r="G244" s="388"/>
      <c r="H244" s="388"/>
      <c r="I244" s="388"/>
      <c r="J244" s="388"/>
      <c r="K244" s="388"/>
      <c r="L244" s="403"/>
      <c r="M244" s="397"/>
      <c r="N244" s="398"/>
      <c r="O244" s="398"/>
      <c r="P244" s="398"/>
      <c r="Q244" s="398"/>
      <c r="R244" s="398"/>
      <c r="S244" s="398"/>
      <c r="T244" s="398"/>
      <c r="U244" s="398"/>
      <c r="V244" s="388"/>
      <c r="W244" s="391"/>
      <c r="X244" s="271"/>
      <c r="Y244" s="247"/>
      <c r="Z244" s="247"/>
      <c r="AA244" s="247"/>
      <c r="AB244" s="247"/>
      <c r="AC244" s="247"/>
      <c r="AD244" s="247"/>
      <c r="AE244" s="247"/>
      <c r="AF244" s="247"/>
      <c r="AG244" s="271"/>
      <c r="AH244" s="271"/>
      <c r="AI244" s="271"/>
      <c r="AJ244" s="271"/>
      <c r="AK244" s="271"/>
      <c r="AL244" s="271"/>
      <c r="AM244" s="271"/>
      <c r="AN244" s="271"/>
      <c r="AO244" s="271"/>
      <c r="AP244" s="271"/>
      <c r="AQ244" s="271"/>
      <c r="AR244" s="271"/>
      <c r="AS244" s="271"/>
      <c r="AT244" s="271"/>
      <c r="AU244" s="271"/>
      <c r="AV244" s="271"/>
      <c r="AW244" s="271"/>
      <c r="AX244" s="271"/>
      <c r="AY244" s="271"/>
      <c r="AZ244" s="271"/>
      <c r="BA244" s="271"/>
      <c r="BB244" s="271"/>
      <c r="BC244" s="271"/>
      <c r="BD244" s="271"/>
      <c r="BE244" s="271"/>
      <c r="BF244" s="271"/>
      <c r="BG244" s="271"/>
      <c r="BH244" s="271"/>
      <c r="BI244" s="271"/>
      <c r="BJ244" s="271"/>
      <c r="BK244" s="271"/>
      <c r="BL244" s="271"/>
      <c r="BM244" s="271"/>
      <c r="BN244" s="271"/>
      <c r="BO244" s="271"/>
    </row>
    <row r="245" spans="1:67" s="248" customFormat="1" x14ac:dyDescent="0.25">
      <c r="A245" s="388"/>
      <c r="B245" s="388"/>
      <c r="C245" s="388"/>
      <c r="D245" s="388"/>
      <c r="E245" s="388"/>
      <c r="F245" s="388"/>
      <c r="G245" s="388"/>
      <c r="H245" s="388"/>
      <c r="I245" s="388"/>
      <c r="J245" s="388"/>
      <c r="K245" s="388"/>
      <c r="L245" s="403"/>
      <c r="M245" s="397"/>
      <c r="N245" s="398"/>
      <c r="O245" s="398"/>
      <c r="P245" s="398"/>
      <c r="Q245" s="398"/>
      <c r="R245" s="398"/>
      <c r="S245" s="398"/>
      <c r="T245" s="398"/>
      <c r="U245" s="398"/>
      <c r="V245" s="388"/>
      <c r="W245" s="391"/>
      <c r="X245" s="271"/>
      <c r="Y245" s="247"/>
      <c r="Z245" s="247"/>
      <c r="AA245" s="247"/>
      <c r="AB245" s="247"/>
      <c r="AC245" s="247"/>
      <c r="AD245" s="247"/>
      <c r="AE245" s="247"/>
      <c r="AF245" s="247"/>
      <c r="AG245" s="271"/>
      <c r="AH245" s="271"/>
      <c r="AI245" s="271"/>
      <c r="AJ245" s="271"/>
      <c r="AK245" s="271"/>
      <c r="AL245" s="271"/>
      <c r="AM245" s="271"/>
      <c r="AN245" s="271"/>
      <c r="AO245" s="271"/>
      <c r="AP245" s="271"/>
      <c r="AQ245" s="271"/>
      <c r="AR245" s="271"/>
      <c r="AS245" s="271"/>
      <c r="AT245" s="271"/>
      <c r="AU245" s="271"/>
      <c r="AV245" s="271"/>
      <c r="AW245" s="271"/>
      <c r="AX245" s="271"/>
      <c r="AY245" s="271"/>
      <c r="AZ245" s="271"/>
      <c r="BA245" s="271"/>
      <c r="BB245" s="271"/>
      <c r="BC245" s="271"/>
      <c r="BD245" s="271"/>
      <c r="BE245" s="271"/>
      <c r="BF245" s="271"/>
      <c r="BG245" s="271"/>
      <c r="BH245" s="271"/>
      <c r="BI245" s="271"/>
      <c r="BJ245" s="271"/>
      <c r="BK245" s="271"/>
      <c r="BL245" s="271"/>
      <c r="BM245" s="271"/>
      <c r="BN245" s="271"/>
      <c r="BO245" s="271"/>
    </row>
    <row r="246" spans="1:67" s="248" customFormat="1" x14ac:dyDescent="0.25">
      <c r="A246" s="388"/>
      <c r="B246" s="388"/>
      <c r="C246" s="388"/>
      <c r="D246" s="388"/>
      <c r="E246" s="388"/>
      <c r="F246" s="388"/>
      <c r="G246" s="388"/>
      <c r="H246" s="388"/>
      <c r="I246" s="388"/>
      <c r="J246" s="388"/>
      <c r="K246" s="388"/>
      <c r="L246" s="403"/>
      <c r="M246" s="397"/>
      <c r="N246" s="398"/>
      <c r="O246" s="398"/>
      <c r="P246" s="398"/>
      <c r="Q246" s="398"/>
      <c r="R246" s="398"/>
      <c r="S246" s="398"/>
      <c r="T246" s="398"/>
      <c r="U246" s="398"/>
      <c r="V246" s="388"/>
      <c r="W246" s="391"/>
      <c r="X246" s="271"/>
      <c r="Y246" s="247"/>
      <c r="Z246" s="247"/>
      <c r="AA246" s="247"/>
      <c r="AB246" s="247"/>
      <c r="AC246" s="247"/>
      <c r="AD246" s="247"/>
      <c r="AE246" s="247"/>
      <c r="AF246" s="247"/>
      <c r="AG246" s="271"/>
      <c r="AH246" s="271"/>
      <c r="AI246" s="271"/>
      <c r="AJ246" s="271"/>
      <c r="AK246" s="271"/>
      <c r="AL246" s="271"/>
      <c r="AM246" s="271"/>
      <c r="AN246" s="271"/>
      <c r="AO246" s="271"/>
      <c r="AP246" s="271"/>
      <c r="AQ246" s="271"/>
      <c r="AR246" s="271"/>
      <c r="AS246" s="271"/>
      <c r="AT246" s="271"/>
      <c r="AU246" s="271"/>
      <c r="AV246" s="271"/>
      <c r="AW246" s="271"/>
      <c r="AX246" s="271"/>
      <c r="AY246" s="271"/>
      <c r="AZ246" s="271"/>
      <c r="BA246" s="271"/>
      <c r="BB246" s="271"/>
      <c r="BC246" s="271"/>
      <c r="BD246" s="271"/>
      <c r="BE246" s="271"/>
      <c r="BF246" s="271"/>
      <c r="BG246" s="271"/>
      <c r="BH246" s="271"/>
      <c r="BI246" s="271"/>
      <c r="BJ246" s="271"/>
      <c r="BK246" s="271"/>
      <c r="BL246" s="271"/>
      <c r="BM246" s="271"/>
      <c r="BN246" s="271"/>
      <c r="BO246" s="271"/>
    </row>
    <row r="247" spans="1:67" s="248" customFormat="1" x14ac:dyDescent="0.25">
      <c r="A247" s="388"/>
      <c r="B247" s="388"/>
      <c r="C247" s="388"/>
      <c r="D247" s="388"/>
      <c r="E247" s="388"/>
      <c r="F247" s="388"/>
      <c r="G247" s="388"/>
      <c r="H247" s="388"/>
      <c r="I247" s="388"/>
      <c r="J247" s="388"/>
      <c r="K247" s="388"/>
      <c r="L247" s="403"/>
      <c r="M247" s="397"/>
      <c r="N247" s="398"/>
      <c r="O247" s="398"/>
      <c r="P247" s="398"/>
      <c r="Q247" s="398"/>
      <c r="R247" s="398"/>
      <c r="S247" s="398"/>
      <c r="T247" s="398"/>
      <c r="U247" s="398"/>
      <c r="V247" s="388"/>
      <c r="W247" s="391"/>
      <c r="X247" s="271"/>
      <c r="Y247" s="247"/>
      <c r="Z247" s="247"/>
      <c r="AA247" s="247"/>
      <c r="AB247" s="247"/>
      <c r="AC247" s="247"/>
      <c r="AD247" s="247"/>
      <c r="AE247" s="247"/>
      <c r="AF247" s="247"/>
      <c r="AG247" s="271"/>
      <c r="AH247" s="271"/>
      <c r="AI247" s="271"/>
      <c r="AJ247" s="271"/>
      <c r="AK247" s="271"/>
      <c r="AL247" s="271"/>
      <c r="AM247" s="271"/>
      <c r="AN247" s="271"/>
      <c r="AO247" s="271"/>
      <c r="AP247" s="271"/>
      <c r="AQ247" s="271"/>
      <c r="AR247" s="271"/>
      <c r="AS247" s="271"/>
      <c r="AT247" s="271"/>
      <c r="AU247" s="271"/>
      <c r="AV247" s="271"/>
      <c r="AW247" s="271"/>
      <c r="AX247" s="271"/>
      <c r="AY247" s="271"/>
      <c r="AZ247" s="271"/>
      <c r="BA247" s="271"/>
      <c r="BB247" s="271"/>
      <c r="BC247" s="271"/>
      <c r="BD247" s="271"/>
      <c r="BE247" s="271"/>
      <c r="BF247" s="271"/>
      <c r="BG247" s="271"/>
      <c r="BH247" s="271"/>
      <c r="BI247" s="271"/>
      <c r="BJ247" s="271"/>
      <c r="BK247" s="271"/>
      <c r="BL247" s="271"/>
      <c r="BM247" s="271"/>
      <c r="BN247" s="271"/>
      <c r="BO247" s="271"/>
    </row>
    <row r="248" spans="1:67" s="248" customFormat="1" x14ac:dyDescent="0.25">
      <c r="A248" s="388"/>
      <c r="B248" s="388"/>
      <c r="C248" s="388"/>
      <c r="D248" s="388"/>
      <c r="E248" s="388"/>
      <c r="F248" s="388"/>
      <c r="G248" s="388"/>
      <c r="H248" s="388"/>
      <c r="I248" s="388"/>
      <c r="J248" s="388"/>
      <c r="K248" s="388"/>
      <c r="L248" s="403"/>
      <c r="M248" s="397"/>
      <c r="N248" s="398"/>
      <c r="O248" s="398"/>
      <c r="P248" s="398"/>
      <c r="Q248" s="398"/>
      <c r="R248" s="398"/>
      <c r="S248" s="398"/>
      <c r="T248" s="398"/>
      <c r="U248" s="398"/>
      <c r="V248" s="388"/>
      <c r="W248" s="391"/>
      <c r="X248" s="271"/>
      <c r="Y248" s="247"/>
      <c r="Z248" s="247"/>
      <c r="AA248" s="247"/>
      <c r="AB248" s="247"/>
      <c r="AC248" s="247"/>
      <c r="AD248" s="247"/>
      <c r="AE248" s="247"/>
      <c r="AF248" s="247"/>
      <c r="AG248" s="271"/>
      <c r="AH248" s="271"/>
      <c r="AI248" s="271"/>
      <c r="AJ248" s="271"/>
      <c r="AK248" s="271"/>
      <c r="AL248" s="271"/>
      <c r="AM248" s="271"/>
      <c r="AN248" s="271"/>
      <c r="AO248" s="271"/>
      <c r="AP248" s="271"/>
      <c r="AQ248" s="271"/>
      <c r="AR248" s="271"/>
      <c r="AS248" s="271"/>
      <c r="AT248" s="271"/>
      <c r="AU248" s="271"/>
      <c r="AV248" s="271"/>
      <c r="AW248" s="271"/>
      <c r="AX248" s="271"/>
      <c r="AY248" s="271"/>
      <c r="AZ248" s="271"/>
      <c r="BA248" s="271"/>
      <c r="BB248" s="271"/>
      <c r="BC248" s="271"/>
      <c r="BD248" s="271"/>
      <c r="BE248" s="271"/>
      <c r="BF248" s="271"/>
      <c r="BG248" s="271"/>
      <c r="BH248" s="271"/>
      <c r="BI248" s="271"/>
      <c r="BJ248" s="271"/>
      <c r="BK248" s="271"/>
      <c r="BL248" s="271"/>
      <c r="BM248" s="271"/>
      <c r="BN248" s="271"/>
      <c r="BO248" s="271"/>
    </row>
    <row r="249" spans="1:67" s="248" customFormat="1" x14ac:dyDescent="0.25">
      <c r="A249" s="388"/>
      <c r="B249" s="388"/>
      <c r="C249" s="388"/>
      <c r="D249" s="388"/>
      <c r="E249" s="388"/>
      <c r="F249" s="388"/>
      <c r="G249" s="388"/>
      <c r="H249" s="388"/>
      <c r="I249" s="388"/>
      <c r="J249" s="388"/>
      <c r="K249" s="388"/>
      <c r="L249" s="403"/>
      <c r="M249" s="397"/>
      <c r="N249" s="398"/>
      <c r="O249" s="398"/>
      <c r="P249" s="398"/>
      <c r="Q249" s="398"/>
      <c r="R249" s="398"/>
      <c r="S249" s="398"/>
      <c r="T249" s="398"/>
      <c r="U249" s="398"/>
      <c r="V249" s="388"/>
      <c r="W249" s="391"/>
      <c r="X249" s="271"/>
      <c r="Y249" s="247"/>
      <c r="Z249" s="247"/>
      <c r="AA249" s="247"/>
      <c r="AB249" s="247"/>
      <c r="AC249" s="247"/>
      <c r="AD249" s="247"/>
      <c r="AE249" s="247"/>
      <c r="AF249" s="247"/>
      <c r="AG249" s="271"/>
      <c r="AH249" s="271"/>
      <c r="AI249" s="271"/>
      <c r="AJ249" s="271"/>
      <c r="AK249" s="271"/>
      <c r="AL249" s="271"/>
      <c r="AM249" s="271"/>
      <c r="AN249" s="271"/>
      <c r="AO249" s="271"/>
      <c r="AP249" s="271"/>
      <c r="AQ249" s="271"/>
      <c r="AR249" s="271"/>
      <c r="AS249" s="271"/>
      <c r="AT249" s="271"/>
      <c r="AU249" s="271"/>
      <c r="AV249" s="271"/>
      <c r="AW249" s="271"/>
      <c r="AX249" s="271"/>
      <c r="AY249" s="271"/>
      <c r="AZ249" s="271"/>
      <c r="BA249" s="271"/>
      <c r="BB249" s="271"/>
      <c r="BC249" s="271"/>
      <c r="BD249" s="271"/>
      <c r="BE249" s="271"/>
      <c r="BF249" s="271"/>
      <c r="BG249" s="271"/>
      <c r="BH249" s="271"/>
      <c r="BI249" s="271"/>
      <c r="BJ249" s="271"/>
      <c r="BK249" s="271"/>
      <c r="BL249" s="271"/>
      <c r="BM249" s="271"/>
      <c r="BN249" s="271"/>
      <c r="BO249" s="271"/>
    </row>
    <row r="250" spans="1:67" s="248" customFormat="1" x14ac:dyDescent="0.25">
      <c r="A250" s="388"/>
      <c r="B250" s="388"/>
      <c r="C250" s="388"/>
      <c r="D250" s="388"/>
      <c r="E250" s="388"/>
      <c r="F250" s="388"/>
      <c r="G250" s="388"/>
      <c r="H250" s="388"/>
      <c r="I250" s="388"/>
      <c r="J250" s="388"/>
      <c r="K250" s="388"/>
      <c r="L250" s="403"/>
      <c r="M250" s="397"/>
      <c r="N250" s="398"/>
      <c r="O250" s="398"/>
      <c r="P250" s="398"/>
      <c r="Q250" s="398"/>
      <c r="R250" s="398"/>
      <c r="S250" s="398"/>
      <c r="T250" s="398"/>
      <c r="U250" s="398"/>
      <c r="V250" s="388"/>
      <c r="W250" s="391"/>
      <c r="X250" s="271"/>
      <c r="Y250" s="247"/>
      <c r="Z250" s="247"/>
      <c r="AA250" s="247"/>
      <c r="AB250" s="247"/>
      <c r="AC250" s="247"/>
      <c r="AD250" s="247"/>
      <c r="AE250" s="247"/>
      <c r="AF250" s="247"/>
      <c r="AG250" s="271"/>
      <c r="AH250" s="271"/>
      <c r="AI250" s="271"/>
      <c r="AJ250" s="271"/>
      <c r="AK250" s="271"/>
      <c r="AL250" s="271"/>
      <c r="AM250" s="271"/>
      <c r="AN250" s="271"/>
      <c r="AO250" s="271"/>
      <c r="AP250" s="271"/>
      <c r="AQ250" s="271"/>
      <c r="AR250" s="271"/>
      <c r="AS250" s="271"/>
      <c r="AT250" s="271"/>
      <c r="AU250" s="271"/>
      <c r="AV250" s="271"/>
      <c r="AW250" s="271"/>
      <c r="AX250" s="271"/>
      <c r="AY250" s="271"/>
      <c r="AZ250" s="271"/>
      <c r="BA250" s="271"/>
      <c r="BB250" s="271"/>
      <c r="BC250" s="271"/>
      <c r="BD250" s="271"/>
      <c r="BE250" s="271"/>
      <c r="BF250" s="271"/>
      <c r="BG250" s="271"/>
      <c r="BH250" s="271"/>
      <c r="BI250" s="271"/>
      <c r="BJ250" s="271"/>
      <c r="BK250" s="271"/>
      <c r="BL250" s="271"/>
      <c r="BM250" s="271"/>
      <c r="BN250" s="271"/>
      <c r="BO250" s="271"/>
    </row>
    <row r="251" spans="1:67" s="248" customFormat="1" x14ac:dyDescent="0.25">
      <c r="A251" s="388"/>
      <c r="B251" s="388"/>
      <c r="C251" s="388"/>
      <c r="D251" s="388"/>
      <c r="E251" s="388"/>
      <c r="F251" s="388"/>
      <c r="G251" s="388"/>
      <c r="H251" s="388"/>
      <c r="I251" s="388"/>
      <c r="J251" s="388"/>
      <c r="K251" s="388"/>
      <c r="L251" s="403"/>
      <c r="M251" s="397"/>
      <c r="N251" s="398"/>
      <c r="O251" s="398"/>
      <c r="P251" s="398"/>
      <c r="Q251" s="398"/>
      <c r="R251" s="398"/>
      <c r="S251" s="398"/>
      <c r="T251" s="398"/>
      <c r="U251" s="398"/>
      <c r="V251" s="388"/>
      <c r="W251" s="391"/>
      <c r="X251" s="271"/>
      <c r="Y251" s="247"/>
      <c r="Z251" s="247"/>
      <c r="AA251" s="247"/>
      <c r="AB251" s="247"/>
      <c r="AC251" s="247"/>
      <c r="AD251" s="247"/>
      <c r="AE251" s="247"/>
      <c r="AF251" s="247"/>
      <c r="AG251" s="271"/>
      <c r="AH251" s="271"/>
      <c r="AI251" s="271"/>
      <c r="AJ251" s="271"/>
      <c r="AK251" s="271"/>
      <c r="AL251" s="271"/>
      <c r="AM251" s="271"/>
      <c r="AN251" s="271"/>
      <c r="AO251" s="271"/>
      <c r="AP251" s="271"/>
      <c r="AQ251" s="271"/>
      <c r="AR251" s="271"/>
      <c r="AS251" s="271"/>
      <c r="AT251" s="271"/>
      <c r="AU251" s="271"/>
      <c r="AV251" s="271"/>
      <c r="AW251" s="271"/>
      <c r="AX251" s="271"/>
      <c r="AY251" s="271"/>
      <c r="AZ251" s="271"/>
      <c r="BA251" s="271"/>
      <c r="BB251" s="271"/>
      <c r="BC251" s="271"/>
      <c r="BD251" s="271"/>
      <c r="BE251" s="271"/>
      <c r="BF251" s="271"/>
      <c r="BG251" s="271"/>
      <c r="BH251" s="271"/>
      <c r="BI251" s="271"/>
      <c r="BJ251" s="271"/>
      <c r="BK251" s="271"/>
      <c r="BL251" s="271"/>
      <c r="BM251" s="271"/>
      <c r="BN251" s="271"/>
      <c r="BO251" s="271"/>
    </row>
    <row r="252" spans="1:67" s="248" customFormat="1" x14ac:dyDescent="0.25">
      <c r="A252" s="388"/>
      <c r="B252" s="388"/>
      <c r="C252" s="388"/>
      <c r="D252" s="388"/>
      <c r="E252" s="388"/>
      <c r="F252" s="388"/>
      <c r="G252" s="388"/>
      <c r="H252" s="388"/>
      <c r="I252" s="388"/>
      <c r="J252" s="388"/>
      <c r="K252" s="388"/>
      <c r="L252" s="403"/>
      <c r="M252" s="397"/>
      <c r="N252" s="398"/>
      <c r="O252" s="398"/>
      <c r="P252" s="398"/>
      <c r="Q252" s="398"/>
      <c r="R252" s="398"/>
      <c r="S252" s="398"/>
      <c r="T252" s="398"/>
      <c r="U252" s="398"/>
      <c r="V252" s="388"/>
      <c r="W252" s="391"/>
      <c r="X252" s="271"/>
      <c r="Y252" s="247"/>
      <c r="Z252" s="247"/>
      <c r="AA252" s="247"/>
      <c r="AB252" s="247"/>
      <c r="AC252" s="247"/>
      <c r="AD252" s="247"/>
      <c r="AE252" s="247"/>
      <c r="AF252" s="247"/>
      <c r="AG252" s="271"/>
      <c r="AH252" s="271"/>
      <c r="AI252" s="271"/>
      <c r="AJ252" s="271"/>
      <c r="AK252" s="271"/>
      <c r="AL252" s="271"/>
      <c r="AM252" s="271"/>
      <c r="AN252" s="271"/>
      <c r="AO252" s="271"/>
      <c r="AP252" s="271"/>
      <c r="AQ252" s="271"/>
      <c r="AR252" s="271"/>
      <c r="AS252" s="271"/>
      <c r="AT252" s="271"/>
      <c r="AU252" s="271"/>
      <c r="AV252" s="271"/>
      <c r="AW252" s="271"/>
      <c r="AX252" s="271"/>
      <c r="AY252" s="271"/>
      <c r="AZ252" s="271"/>
      <c r="BA252" s="271"/>
      <c r="BB252" s="271"/>
      <c r="BC252" s="271"/>
      <c r="BD252" s="271"/>
      <c r="BE252" s="271"/>
      <c r="BF252" s="271"/>
      <c r="BG252" s="271"/>
      <c r="BH252" s="271"/>
      <c r="BI252" s="271"/>
      <c r="BJ252" s="271"/>
      <c r="BK252" s="271"/>
      <c r="BL252" s="271"/>
      <c r="BM252" s="271"/>
      <c r="BN252" s="271"/>
      <c r="BO252" s="271"/>
    </row>
    <row r="253" spans="1:67" s="248" customFormat="1" x14ac:dyDescent="0.25">
      <c r="A253" s="388"/>
      <c r="B253" s="388"/>
      <c r="C253" s="388"/>
      <c r="D253" s="388"/>
      <c r="E253" s="388"/>
      <c r="F253" s="388"/>
      <c r="G253" s="388"/>
      <c r="H253" s="388"/>
      <c r="I253" s="388"/>
      <c r="J253" s="388"/>
      <c r="K253" s="388"/>
      <c r="L253" s="403"/>
      <c r="M253" s="397"/>
      <c r="N253" s="398"/>
      <c r="O253" s="398"/>
      <c r="P253" s="398"/>
      <c r="Q253" s="398"/>
      <c r="R253" s="398"/>
      <c r="S253" s="398"/>
      <c r="T253" s="398"/>
      <c r="U253" s="398"/>
      <c r="V253" s="388"/>
      <c r="W253" s="391"/>
      <c r="X253" s="271"/>
      <c r="Y253" s="247"/>
      <c r="Z253" s="247"/>
      <c r="AA253" s="247"/>
      <c r="AB253" s="247"/>
      <c r="AC253" s="247"/>
      <c r="AD253" s="247"/>
      <c r="AE253" s="247"/>
      <c r="AF253" s="247"/>
      <c r="AG253" s="271"/>
      <c r="AH253" s="271"/>
      <c r="AI253" s="271"/>
      <c r="AJ253" s="271"/>
      <c r="AK253" s="271"/>
      <c r="AL253" s="271"/>
      <c r="AM253" s="271"/>
      <c r="AN253" s="271"/>
      <c r="AO253" s="271"/>
      <c r="AP253" s="271"/>
      <c r="AQ253" s="271"/>
      <c r="AR253" s="271"/>
      <c r="AS253" s="271"/>
      <c r="AT253" s="271"/>
      <c r="AU253" s="271"/>
      <c r="AV253" s="271"/>
      <c r="AW253" s="271"/>
      <c r="AX253" s="271"/>
      <c r="AY253" s="271"/>
      <c r="AZ253" s="271"/>
      <c r="BA253" s="271"/>
      <c r="BB253" s="271"/>
      <c r="BC253" s="271"/>
      <c r="BD253" s="271"/>
      <c r="BE253" s="271"/>
      <c r="BF253" s="271"/>
      <c r="BG253" s="271"/>
      <c r="BH253" s="271"/>
      <c r="BI253" s="271"/>
      <c r="BJ253" s="271"/>
      <c r="BK253" s="271"/>
      <c r="BL253" s="271"/>
      <c r="BM253" s="271"/>
      <c r="BN253" s="271"/>
      <c r="BO253" s="271"/>
    </row>
    <row r="254" spans="1:67" s="248" customFormat="1" x14ac:dyDescent="0.25">
      <c r="A254" s="388"/>
      <c r="B254" s="388"/>
      <c r="C254" s="388"/>
      <c r="D254" s="388"/>
      <c r="E254" s="388"/>
      <c r="F254" s="388"/>
      <c r="G254" s="388"/>
      <c r="H254" s="388"/>
      <c r="I254" s="388"/>
      <c r="J254" s="388"/>
      <c r="K254" s="388"/>
      <c r="L254" s="403"/>
      <c r="M254" s="397"/>
      <c r="N254" s="398"/>
      <c r="O254" s="398"/>
      <c r="P254" s="398"/>
      <c r="Q254" s="398"/>
      <c r="R254" s="398"/>
      <c r="S254" s="398"/>
      <c r="T254" s="398"/>
      <c r="U254" s="398"/>
      <c r="V254" s="388"/>
      <c r="W254" s="391"/>
      <c r="X254" s="271"/>
      <c r="Y254" s="247"/>
      <c r="Z254" s="247"/>
      <c r="AA254" s="247"/>
      <c r="AB254" s="247"/>
      <c r="AC254" s="247"/>
      <c r="AD254" s="247"/>
      <c r="AE254" s="247"/>
      <c r="AF254" s="247"/>
      <c r="AG254" s="271"/>
      <c r="AH254" s="271"/>
      <c r="AI254" s="271"/>
      <c r="AJ254" s="271"/>
      <c r="AK254" s="271"/>
      <c r="AL254" s="271"/>
      <c r="AM254" s="271"/>
      <c r="AN254" s="271"/>
      <c r="AO254" s="271"/>
      <c r="AP254" s="271"/>
      <c r="AQ254" s="271"/>
      <c r="AR254" s="271"/>
      <c r="AS254" s="271"/>
      <c r="AT254" s="271"/>
      <c r="AU254" s="271"/>
      <c r="AV254" s="271"/>
      <c r="AW254" s="271"/>
      <c r="AX254" s="271"/>
      <c r="AY254" s="271"/>
      <c r="AZ254" s="271"/>
      <c r="BA254" s="271"/>
      <c r="BB254" s="271"/>
      <c r="BC254" s="271"/>
      <c r="BD254" s="271"/>
      <c r="BE254" s="271"/>
      <c r="BF254" s="271"/>
      <c r="BG254" s="271"/>
      <c r="BH254" s="271"/>
      <c r="BI254" s="271"/>
      <c r="BJ254" s="271"/>
      <c r="BK254" s="271"/>
      <c r="BL254" s="271"/>
      <c r="BM254" s="271"/>
      <c r="BN254" s="271"/>
      <c r="BO254" s="271"/>
    </row>
    <row r="255" spans="1:67" s="248" customFormat="1" x14ac:dyDescent="0.25">
      <c r="A255" s="388"/>
      <c r="B255" s="388"/>
      <c r="C255" s="388"/>
      <c r="D255" s="388"/>
      <c r="E255" s="388"/>
      <c r="F255" s="388"/>
      <c r="G255" s="388"/>
      <c r="H255" s="388"/>
      <c r="I255" s="388"/>
      <c r="J255" s="388"/>
      <c r="K255" s="388"/>
      <c r="L255" s="403"/>
      <c r="M255" s="397"/>
      <c r="N255" s="398"/>
      <c r="O255" s="398"/>
      <c r="P255" s="398"/>
      <c r="Q255" s="398"/>
      <c r="R255" s="398"/>
      <c r="S255" s="398"/>
      <c r="T255" s="398"/>
      <c r="U255" s="398"/>
      <c r="V255" s="388"/>
      <c r="W255" s="391"/>
      <c r="X255" s="271"/>
      <c r="Y255" s="247"/>
      <c r="Z255" s="247"/>
      <c r="AA255" s="247"/>
      <c r="AB255" s="247"/>
      <c r="AC255" s="247"/>
      <c r="AD255" s="247"/>
      <c r="AE255" s="247"/>
      <c r="AF255" s="247"/>
      <c r="AG255" s="271"/>
      <c r="AH255" s="271"/>
      <c r="AI255" s="271"/>
      <c r="AJ255" s="271"/>
      <c r="AK255" s="271"/>
      <c r="AL255" s="271"/>
      <c r="AM255" s="271"/>
      <c r="AN255" s="271"/>
      <c r="AO255" s="271"/>
      <c r="AP255" s="271"/>
      <c r="AQ255" s="271"/>
      <c r="AR255" s="271"/>
      <c r="AS255" s="271"/>
      <c r="AT255" s="271"/>
      <c r="AU255" s="271"/>
      <c r="AV255" s="271"/>
      <c r="AW255" s="271"/>
      <c r="AX255" s="271"/>
      <c r="AY255" s="271"/>
      <c r="AZ255" s="271"/>
      <c r="BA255" s="271"/>
      <c r="BB255" s="271"/>
      <c r="BC255" s="271"/>
      <c r="BD255" s="271"/>
      <c r="BE255" s="271"/>
      <c r="BF255" s="271"/>
      <c r="BG255" s="271"/>
      <c r="BH255" s="271"/>
      <c r="BI255" s="271"/>
      <c r="BJ255" s="271"/>
      <c r="BK255" s="271"/>
      <c r="BL255" s="271"/>
      <c r="BM255" s="271"/>
      <c r="BN255" s="271"/>
      <c r="BO255" s="271"/>
    </row>
    <row r="256" spans="1:67" s="248" customFormat="1" x14ac:dyDescent="0.25">
      <c r="A256" s="388"/>
      <c r="B256" s="388"/>
      <c r="C256" s="388"/>
      <c r="D256" s="388"/>
      <c r="E256" s="388"/>
      <c r="F256" s="388"/>
      <c r="G256" s="388"/>
      <c r="H256" s="388"/>
      <c r="I256" s="388"/>
      <c r="J256" s="388"/>
      <c r="K256" s="388"/>
      <c r="L256" s="403"/>
      <c r="M256" s="397"/>
      <c r="N256" s="398"/>
      <c r="O256" s="398"/>
      <c r="P256" s="398"/>
      <c r="Q256" s="398"/>
      <c r="R256" s="398"/>
      <c r="S256" s="398"/>
      <c r="T256" s="398"/>
      <c r="U256" s="398"/>
      <c r="V256" s="388"/>
      <c r="W256" s="391"/>
      <c r="X256" s="271"/>
      <c r="Y256" s="247"/>
      <c r="Z256" s="247"/>
      <c r="AA256" s="247"/>
      <c r="AB256" s="247"/>
      <c r="AC256" s="247"/>
      <c r="AD256" s="247"/>
      <c r="AE256" s="247"/>
      <c r="AF256" s="247"/>
      <c r="AG256" s="271"/>
      <c r="AH256" s="271"/>
      <c r="AI256" s="271"/>
      <c r="AJ256" s="271"/>
      <c r="AK256" s="271"/>
      <c r="AL256" s="271"/>
      <c r="AM256" s="271"/>
      <c r="AN256" s="271"/>
      <c r="AO256" s="271"/>
      <c r="AP256" s="271"/>
      <c r="AQ256" s="271"/>
      <c r="AR256" s="271"/>
      <c r="AS256" s="271"/>
      <c r="AT256" s="271"/>
      <c r="AU256" s="271"/>
      <c r="AV256" s="271"/>
      <c r="AW256" s="271"/>
      <c r="AX256" s="271"/>
      <c r="AY256" s="271"/>
      <c r="AZ256" s="271"/>
      <c r="BA256" s="271"/>
      <c r="BB256" s="271"/>
      <c r="BC256" s="271"/>
      <c r="BD256" s="271"/>
      <c r="BE256" s="271"/>
      <c r="BF256" s="271"/>
      <c r="BG256" s="271"/>
      <c r="BH256" s="271"/>
      <c r="BI256" s="271"/>
      <c r="BJ256" s="271"/>
      <c r="BK256" s="271"/>
      <c r="BL256" s="271"/>
      <c r="BM256" s="271"/>
      <c r="BN256" s="271"/>
      <c r="BO256" s="271"/>
    </row>
    <row r="257" spans="1:67" s="248" customFormat="1" x14ac:dyDescent="0.25">
      <c r="A257" s="388"/>
      <c r="B257" s="388"/>
      <c r="C257" s="388"/>
      <c r="D257" s="388"/>
      <c r="E257" s="388"/>
      <c r="F257" s="388"/>
      <c r="G257" s="388"/>
      <c r="H257" s="388"/>
      <c r="I257" s="388"/>
      <c r="J257" s="388"/>
      <c r="K257" s="388"/>
      <c r="L257" s="403"/>
      <c r="M257" s="397"/>
      <c r="N257" s="398"/>
      <c r="O257" s="398"/>
      <c r="P257" s="398"/>
      <c r="Q257" s="398"/>
      <c r="R257" s="398"/>
      <c r="S257" s="398"/>
      <c r="T257" s="398"/>
      <c r="U257" s="398"/>
      <c r="V257" s="388"/>
      <c r="W257" s="391"/>
      <c r="X257" s="271"/>
      <c r="Y257" s="247"/>
      <c r="Z257" s="247"/>
      <c r="AA257" s="247"/>
      <c r="AB257" s="247"/>
      <c r="AC257" s="247"/>
      <c r="AD257" s="247"/>
      <c r="AE257" s="247"/>
      <c r="AF257" s="247"/>
      <c r="AG257" s="271"/>
      <c r="AH257" s="271"/>
      <c r="AI257" s="271"/>
      <c r="AJ257" s="271"/>
      <c r="AK257" s="271"/>
      <c r="AL257" s="271"/>
      <c r="AM257" s="271"/>
      <c r="AN257" s="271"/>
      <c r="AO257" s="271"/>
      <c r="AP257" s="271"/>
      <c r="AQ257" s="271"/>
      <c r="AR257" s="271"/>
      <c r="AS257" s="271"/>
      <c r="AT257" s="271"/>
      <c r="AU257" s="271"/>
      <c r="AV257" s="271"/>
      <c r="AW257" s="271"/>
      <c r="AX257" s="271"/>
      <c r="AY257" s="271"/>
      <c r="AZ257" s="271"/>
      <c r="BA257" s="271"/>
      <c r="BB257" s="271"/>
      <c r="BC257" s="271"/>
      <c r="BD257" s="271"/>
      <c r="BE257" s="271"/>
      <c r="BF257" s="271"/>
      <c r="BG257" s="271"/>
      <c r="BH257" s="271"/>
      <c r="BI257" s="271"/>
      <c r="BJ257" s="271"/>
      <c r="BK257" s="271"/>
      <c r="BL257" s="271"/>
      <c r="BM257" s="271"/>
      <c r="BN257" s="271"/>
      <c r="BO257" s="271"/>
    </row>
    <row r="258" spans="1:67" s="248" customFormat="1" x14ac:dyDescent="0.25">
      <c r="A258" s="388"/>
      <c r="B258" s="388"/>
      <c r="C258" s="388"/>
      <c r="D258" s="388"/>
      <c r="E258" s="388"/>
      <c r="F258" s="388"/>
      <c r="G258" s="388"/>
      <c r="H258" s="388"/>
      <c r="I258" s="388"/>
      <c r="J258" s="388"/>
      <c r="K258" s="388"/>
      <c r="L258" s="403"/>
      <c r="M258" s="397"/>
      <c r="N258" s="398"/>
      <c r="O258" s="398"/>
      <c r="P258" s="398"/>
      <c r="Q258" s="398"/>
      <c r="R258" s="398"/>
      <c r="S258" s="398"/>
      <c r="T258" s="398"/>
      <c r="U258" s="398"/>
      <c r="V258" s="388"/>
      <c r="W258" s="391"/>
      <c r="X258" s="271"/>
      <c r="Y258" s="247"/>
      <c r="Z258" s="247"/>
      <c r="AA258" s="247"/>
      <c r="AB258" s="247"/>
      <c r="AC258" s="247"/>
      <c r="AD258" s="247"/>
      <c r="AE258" s="247"/>
      <c r="AF258" s="247"/>
      <c r="AG258" s="271"/>
      <c r="AH258" s="271"/>
      <c r="AI258" s="271"/>
      <c r="AJ258" s="271"/>
      <c r="AK258" s="271"/>
      <c r="AL258" s="271"/>
      <c r="AM258" s="271"/>
      <c r="AN258" s="271"/>
      <c r="AO258" s="271"/>
      <c r="AP258" s="271"/>
      <c r="AQ258" s="271"/>
      <c r="AR258" s="271"/>
      <c r="AS258" s="271"/>
      <c r="AT258" s="271"/>
      <c r="AU258" s="271"/>
      <c r="AV258" s="271"/>
      <c r="AW258" s="271"/>
      <c r="AX258" s="271"/>
      <c r="AY258" s="271"/>
      <c r="AZ258" s="271"/>
      <c r="BA258" s="271"/>
      <c r="BB258" s="271"/>
      <c r="BC258" s="271"/>
      <c r="BD258" s="271"/>
      <c r="BE258" s="271"/>
      <c r="BF258" s="271"/>
      <c r="BG258" s="271"/>
      <c r="BH258" s="271"/>
      <c r="BI258" s="271"/>
      <c r="BJ258" s="271"/>
      <c r="BK258" s="271"/>
      <c r="BL258" s="271"/>
      <c r="BM258" s="271"/>
      <c r="BN258" s="271"/>
      <c r="BO258" s="271"/>
    </row>
    <row r="259" spans="1:67" s="248" customFormat="1" x14ac:dyDescent="0.25">
      <c r="A259" s="388"/>
      <c r="B259" s="388"/>
      <c r="C259" s="388"/>
      <c r="D259" s="388"/>
      <c r="E259" s="388"/>
      <c r="F259" s="388"/>
      <c r="G259" s="388"/>
      <c r="H259" s="388"/>
      <c r="I259" s="388"/>
      <c r="J259" s="388"/>
      <c r="K259" s="388"/>
      <c r="L259" s="403"/>
      <c r="M259" s="397"/>
      <c r="N259" s="398"/>
      <c r="O259" s="398"/>
      <c r="P259" s="398"/>
      <c r="Q259" s="398"/>
      <c r="R259" s="398"/>
      <c r="S259" s="398"/>
      <c r="T259" s="398"/>
      <c r="U259" s="398"/>
      <c r="V259" s="388"/>
      <c r="W259" s="391"/>
      <c r="X259" s="271"/>
      <c r="Y259" s="247"/>
      <c r="Z259" s="247"/>
      <c r="AA259" s="247"/>
      <c r="AB259" s="247"/>
      <c r="AC259" s="247"/>
      <c r="AD259" s="247"/>
      <c r="AE259" s="247"/>
      <c r="AF259" s="247"/>
      <c r="AG259" s="271"/>
      <c r="AH259" s="271"/>
      <c r="AI259" s="271"/>
      <c r="AJ259" s="271"/>
      <c r="AK259" s="271"/>
      <c r="AL259" s="271"/>
      <c r="AM259" s="271"/>
      <c r="AN259" s="271"/>
      <c r="AO259" s="271"/>
      <c r="AP259" s="271"/>
      <c r="AQ259" s="271"/>
      <c r="AR259" s="271"/>
      <c r="AS259" s="271"/>
      <c r="AT259" s="271"/>
      <c r="AU259" s="271"/>
      <c r="AV259" s="271"/>
      <c r="AW259" s="271"/>
      <c r="AX259" s="271"/>
      <c r="AY259" s="271"/>
      <c r="AZ259" s="271"/>
      <c r="BA259" s="271"/>
      <c r="BB259" s="271"/>
      <c r="BC259" s="271"/>
      <c r="BD259" s="271"/>
      <c r="BE259" s="271"/>
      <c r="BF259" s="271"/>
      <c r="BG259" s="271"/>
      <c r="BH259" s="271"/>
      <c r="BI259" s="271"/>
      <c r="BJ259" s="271"/>
      <c r="BK259" s="271"/>
      <c r="BL259" s="271"/>
      <c r="BM259" s="271"/>
      <c r="BN259" s="271"/>
      <c r="BO259" s="271"/>
    </row>
    <row r="260" spans="1:67" s="248" customFormat="1" x14ac:dyDescent="0.25">
      <c r="A260" s="388"/>
      <c r="B260" s="388"/>
      <c r="C260" s="388"/>
      <c r="D260" s="388"/>
      <c r="E260" s="388"/>
      <c r="F260" s="388"/>
      <c r="G260" s="388"/>
      <c r="H260" s="388"/>
      <c r="I260" s="388"/>
      <c r="J260" s="388"/>
      <c r="K260" s="388"/>
      <c r="L260" s="403"/>
      <c r="M260" s="397"/>
      <c r="N260" s="398"/>
      <c r="O260" s="398"/>
      <c r="P260" s="398"/>
      <c r="Q260" s="398"/>
      <c r="R260" s="398"/>
      <c r="S260" s="398"/>
      <c r="T260" s="398"/>
      <c r="U260" s="398"/>
      <c r="V260" s="388"/>
      <c r="W260" s="391"/>
      <c r="X260" s="271"/>
      <c r="Y260" s="247"/>
      <c r="Z260" s="247"/>
      <c r="AA260" s="247"/>
      <c r="AB260" s="247"/>
      <c r="AC260" s="247"/>
      <c r="AD260" s="247"/>
      <c r="AE260" s="247"/>
      <c r="AF260" s="247"/>
      <c r="AG260" s="271"/>
      <c r="AH260" s="271"/>
      <c r="AI260" s="271"/>
      <c r="AJ260" s="271"/>
      <c r="AK260" s="271"/>
      <c r="AL260" s="271"/>
      <c r="AM260" s="271"/>
      <c r="AN260" s="271"/>
      <c r="AO260" s="271"/>
      <c r="AP260" s="271"/>
      <c r="AQ260" s="271"/>
      <c r="AR260" s="271"/>
      <c r="AS260" s="271"/>
      <c r="AT260" s="271"/>
      <c r="AU260" s="271"/>
      <c r="AV260" s="271"/>
      <c r="AW260" s="271"/>
      <c r="AX260" s="271"/>
      <c r="AY260" s="271"/>
      <c r="AZ260" s="271"/>
      <c r="BA260" s="271"/>
      <c r="BB260" s="271"/>
      <c r="BC260" s="271"/>
      <c r="BD260" s="271"/>
      <c r="BE260" s="271"/>
      <c r="BF260" s="271"/>
      <c r="BG260" s="271"/>
      <c r="BH260" s="271"/>
      <c r="BI260" s="271"/>
      <c r="BJ260" s="271"/>
      <c r="BK260" s="271"/>
      <c r="BL260" s="271"/>
      <c r="BM260" s="271"/>
      <c r="BN260" s="271"/>
      <c r="BO260" s="271"/>
    </row>
    <row r="261" spans="1:67" s="248" customFormat="1" x14ac:dyDescent="0.25">
      <c r="A261" s="388"/>
      <c r="B261" s="388"/>
      <c r="C261" s="388"/>
      <c r="D261" s="388"/>
      <c r="E261" s="388"/>
      <c r="F261" s="388"/>
      <c r="G261" s="388"/>
      <c r="H261" s="388"/>
      <c r="I261" s="388"/>
      <c r="J261" s="388"/>
      <c r="K261" s="388"/>
      <c r="L261" s="403"/>
      <c r="M261" s="397"/>
      <c r="N261" s="398"/>
      <c r="O261" s="398"/>
      <c r="P261" s="398"/>
      <c r="Q261" s="398"/>
      <c r="R261" s="398"/>
      <c r="S261" s="398"/>
      <c r="T261" s="398"/>
      <c r="U261" s="398"/>
      <c r="V261" s="388"/>
      <c r="W261" s="391"/>
      <c r="X261" s="271"/>
      <c r="Y261" s="247"/>
      <c r="Z261" s="247"/>
      <c r="AA261" s="247"/>
      <c r="AB261" s="247"/>
      <c r="AC261" s="247"/>
      <c r="AD261" s="247"/>
      <c r="AE261" s="247"/>
      <c r="AF261" s="247"/>
      <c r="AG261" s="271"/>
      <c r="AH261" s="271"/>
      <c r="AI261" s="271"/>
      <c r="AJ261" s="271"/>
      <c r="AK261" s="271"/>
      <c r="AL261" s="271"/>
      <c r="AM261" s="271"/>
      <c r="AN261" s="271"/>
      <c r="AO261" s="271"/>
      <c r="AP261" s="271"/>
      <c r="AQ261" s="271"/>
      <c r="AR261" s="271"/>
      <c r="AS261" s="271"/>
      <c r="AT261" s="271"/>
      <c r="AU261" s="271"/>
      <c r="AV261" s="271"/>
      <c r="AW261" s="271"/>
      <c r="AX261" s="271"/>
      <c r="AY261" s="271"/>
      <c r="AZ261" s="271"/>
      <c r="BA261" s="271"/>
      <c r="BB261" s="271"/>
      <c r="BC261" s="271"/>
      <c r="BD261" s="271"/>
      <c r="BE261" s="271"/>
      <c r="BF261" s="271"/>
      <c r="BG261" s="271"/>
      <c r="BH261" s="271"/>
      <c r="BI261" s="271"/>
      <c r="BJ261" s="271"/>
      <c r="BK261" s="271"/>
      <c r="BL261" s="271"/>
      <c r="BM261" s="271"/>
      <c r="BN261" s="271"/>
      <c r="BO261" s="271"/>
    </row>
    <row r="262" spans="1:67" s="248" customFormat="1" x14ac:dyDescent="0.25">
      <c r="A262" s="388"/>
      <c r="B262" s="388"/>
      <c r="C262" s="388"/>
      <c r="D262" s="388"/>
      <c r="E262" s="388"/>
      <c r="F262" s="388"/>
      <c r="G262" s="388"/>
      <c r="H262" s="388"/>
      <c r="I262" s="388"/>
      <c r="J262" s="388"/>
      <c r="K262" s="388"/>
      <c r="L262" s="403"/>
      <c r="M262" s="397"/>
      <c r="N262" s="398"/>
      <c r="O262" s="398"/>
      <c r="P262" s="398"/>
      <c r="Q262" s="398"/>
      <c r="R262" s="398"/>
      <c r="S262" s="398"/>
      <c r="T262" s="398"/>
      <c r="U262" s="398"/>
      <c r="V262" s="388"/>
      <c r="W262" s="391"/>
      <c r="X262" s="271"/>
      <c r="Y262" s="247"/>
      <c r="Z262" s="247"/>
      <c r="AA262" s="247"/>
      <c r="AB262" s="247"/>
      <c r="AC262" s="247"/>
      <c r="AD262" s="247"/>
      <c r="AE262" s="247"/>
      <c r="AF262" s="247"/>
      <c r="AG262" s="271"/>
      <c r="AH262" s="271"/>
      <c r="AI262" s="271"/>
      <c r="AJ262" s="271"/>
      <c r="AK262" s="271"/>
      <c r="AL262" s="271"/>
      <c r="AM262" s="271"/>
      <c r="AN262" s="271"/>
      <c r="AO262" s="271"/>
      <c r="AP262" s="271"/>
      <c r="AQ262" s="271"/>
      <c r="AR262" s="271"/>
      <c r="AS262" s="271"/>
      <c r="AT262" s="271"/>
      <c r="AU262" s="271"/>
      <c r="AV262" s="271"/>
      <c r="AW262" s="271"/>
      <c r="AX262" s="271"/>
      <c r="AY262" s="271"/>
      <c r="AZ262" s="271"/>
      <c r="BA262" s="271"/>
      <c r="BB262" s="271"/>
      <c r="BC262" s="271"/>
      <c r="BD262" s="271"/>
      <c r="BE262" s="271"/>
      <c r="BF262" s="271"/>
      <c r="BG262" s="271"/>
      <c r="BH262" s="271"/>
      <c r="BI262" s="271"/>
      <c r="BJ262" s="271"/>
      <c r="BK262" s="271"/>
      <c r="BL262" s="271"/>
      <c r="BM262" s="271"/>
      <c r="BN262" s="271"/>
      <c r="BO262" s="271"/>
    </row>
    <row r="263" spans="1:67" s="248" customFormat="1" x14ac:dyDescent="0.25">
      <c r="A263" s="388"/>
      <c r="B263" s="388"/>
      <c r="C263" s="388"/>
      <c r="D263" s="388"/>
      <c r="E263" s="388"/>
      <c r="F263" s="388"/>
      <c r="G263" s="388"/>
      <c r="H263" s="388"/>
      <c r="I263" s="388"/>
      <c r="J263" s="388"/>
      <c r="K263" s="388"/>
      <c r="L263" s="403"/>
      <c r="M263" s="397"/>
      <c r="N263" s="398"/>
      <c r="O263" s="398"/>
      <c r="P263" s="398"/>
      <c r="Q263" s="398"/>
      <c r="R263" s="398"/>
      <c r="S263" s="398"/>
      <c r="T263" s="398"/>
      <c r="U263" s="398"/>
      <c r="V263" s="388"/>
      <c r="W263" s="391"/>
      <c r="X263" s="271"/>
      <c r="Y263" s="247"/>
      <c r="Z263" s="247"/>
      <c r="AA263" s="247"/>
      <c r="AB263" s="247"/>
      <c r="AC263" s="247"/>
      <c r="AD263" s="247"/>
      <c r="AE263" s="247"/>
      <c r="AF263" s="247"/>
      <c r="AG263" s="271"/>
      <c r="AH263" s="271"/>
      <c r="AI263" s="271"/>
      <c r="AJ263" s="271"/>
      <c r="AK263" s="271"/>
      <c r="AL263" s="271"/>
      <c r="AM263" s="271"/>
      <c r="AN263" s="271"/>
      <c r="AO263" s="271"/>
      <c r="AP263" s="271"/>
      <c r="AQ263" s="271"/>
      <c r="AR263" s="271"/>
      <c r="AS263" s="271"/>
      <c r="AT263" s="271"/>
      <c r="AU263" s="271"/>
      <c r="AV263" s="271"/>
      <c r="AW263" s="271"/>
      <c r="AX263" s="271"/>
      <c r="AY263" s="271"/>
      <c r="AZ263" s="271"/>
      <c r="BA263" s="271"/>
      <c r="BB263" s="271"/>
      <c r="BC263" s="271"/>
      <c r="BD263" s="271"/>
      <c r="BE263" s="271"/>
      <c r="BF263" s="271"/>
      <c r="BG263" s="271"/>
      <c r="BH263" s="271"/>
      <c r="BI263" s="271"/>
      <c r="BJ263" s="271"/>
      <c r="BK263" s="271"/>
      <c r="BL263" s="271"/>
      <c r="BM263" s="271"/>
      <c r="BN263" s="271"/>
      <c r="BO263" s="271"/>
    </row>
    <row r="264" spans="1:67" s="248" customFormat="1" x14ac:dyDescent="0.25">
      <c r="A264" s="388"/>
      <c r="B264" s="388"/>
      <c r="C264" s="388"/>
      <c r="D264" s="388"/>
      <c r="E264" s="388"/>
      <c r="F264" s="388"/>
      <c r="G264" s="388"/>
      <c r="H264" s="388"/>
      <c r="I264" s="388"/>
      <c r="J264" s="388"/>
      <c r="K264" s="388"/>
      <c r="L264" s="403"/>
      <c r="M264" s="397"/>
      <c r="N264" s="398"/>
      <c r="O264" s="398"/>
      <c r="P264" s="398"/>
      <c r="Q264" s="398"/>
      <c r="R264" s="398"/>
      <c r="S264" s="398"/>
      <c r="T264" s="398"/>
      <c r="U264" s="398"/>
      <c r="V264" s="388"/>
      <c r="W264" s="391"/>
      <c r="X264" s="271"/>
      <c r="Y264" s="247"/>
      <c r="Z264" s="247"/>
      <c r="AA264" s="247"/>
      <c r="AB264" s="247"/>
      <c r="AC264" s="247"/>
      <c r="AD264" s="247"/>
      <c r="AE264" s="247"/>
      <c r="AF264" s="247"/>
      <c r="AG264" s="271"/>
      <c r="AH264" s="271"/>
      <c r="AI264" s="271"/>
      <c r="AJ264" s="271"/>
      <c r="AK264" s="271"/>
      <c r="AL264" s="271"/>
      <c r="AM264" s="271"/>
      <c r="AN264" s="271"/>
      <c r="AO264" s="271"/>
      <c r="AP264" s="271"/>
      <c r="AQ264" s="271"/>
      <c r="AR264" s="271"/>
      <c r="AS264" s="271"/>
      <c r="AT264" s="271"/>
      <c r="AU264" s="271"/>
      <c r="AV264" s="271"/>
      <c r="AW264" s="271"/>
      <c r="AX264" s="271"/>
      <c r="AY264" s="271"/>
      <c r="AZ264" s="271"/>
      <c r="BA264" s="271"/>
      <c r="BB264" s="271"/>
      <c r="BC264" s="271"/>
      <c r="BD264" s="271"/>
      <c r="BE264" s="271"/>
      <c r="BF264" s="271"/>
      <c r="BG264" s="271"/>
      <c r="BH264" s="271"/>
      <c r="BI264" s="271"/>
      <c r="BJ264" s="271"/>
      <c r="BK264" s="271"/>
      <c r="BL264" s="271"/>
      <c r="BM264" s="271"/>
      <c r="BN264" s="271"/>
      <c r="BO264" s="271"/>
    </row>
    <row r="265" spans="1:67" s="248" customFormat="1" x14ac:dyDescent="0.25">
      <c r="A265" s="388"/>
      <c r="B265" s="388"/>
      <c r="C265" s="388"/>
      <c r="D265" s="388"/>
      <c r="E265" s="388"/>
      <c r="F265" s="388"/>
      <c r="G265" s="388"/>
      <c r="H265" s="388"/>
      <c r="I265" s="388"/>
      <c r="J265" s="388"/>
      <c r="K265" s="388"/>
      <c r="L265" s="403"/>
      <c r="M265" s="397"/>
      <c r="N265" s="398"/>
      <c r="O265" s="398"/>
      <c r="P265" s="398"/>
      <c r="Q265" s="398"/>
      <c r="R265" s="398"/>
      <c r="S265" s="398"/>
      <c r="T265" s="398"/>
      <c r="U265" s="398"/>
      <c r="V265" s="388"/>
      <c r="W265" s="391"/>
      <c r="X265" s="271"/>
      <c r="Y265" s="247"/>
      <c r="Z265" s="247"/>
      <c r="AA265" s="247"/>
      <c r="AB265" s="247"/>
      <c r="AC265" s="247"/>
      <c r="AD265" s="247"/>
      <c r="AE265" s="247"/>
      <c r="AF265" s="247"/>
      <c r="AG265" s="271"/>
      <c r="AH265" s="271"/>
      <c r="AI265" s="271"/>
      <c r="AJ265" s="271"/>
      <c r="AK265" s="271"/>
      <c r="AL265" s="271"/>
      <c r="AM265" s="271"/>
      <c r="AN265" s="271"/>
      <c r="AO265" s="271"/>
      <c r="AP265" s="271"/>
      <c r="AQ265" s="271"/>
      <c r="AR265" s="271"/>
      <c r="AS265" s="271"/>
      <c r="AT265" s="271"/>
      <c r="AU265" s="271"/>
      <c r="AV265" s="271"/>
      <c r="AW265" s="271"/>
      <c r="AX265" s="271"/>
      <c r="AY265" s="271"/>
      <c r="AZ265" s="271"/>
      <c r="BA265" s="271"/>
      <c r="BB265" s="271"/>
      <c r="BC265" s="271"/>
      <c r="BD265" s="271"/>
      <c r="BE265" s="271"/>
      <c r="BF265" s="271"/>
      <c r="BG265" s="271"/>
      <c r="BH265" s="271"/>
      <c r="BI265" s="271"/>
      <c r="BJ265" s="271"/>
      <c r="BK265" s="271"/>
      <c r="BL265" s="271"/>
      <c r="BM265" s="271"/>
      <c r="BN265" s="271"/>
      <c r="BO265" s="271"/>
    </row>
    <row r="266" spans="1:67" s="248" customFormat="1" x14ac:dyDescent="0.25">
      <c r="A266" s="388"/>
      <c r="B266" s="388"/>
      <c r="C266" s="388"/>
      <c r="D266" s="388"/>
      <c r="E266" s="388"/>
      <c r="F266" s="388"/>
      <c r="G266" s="388"/>
      <c r="H266" s="388"/>
      <c r="I266" s="388"/>
      <c r="J266" s="388"/>
      <c r="K266" s="388"/>
      <c r="L266" s="403"/>
      <c r="M266" s="397"/>
      <c r="N266" s="398"/>
      <c r="O266" s="398"/>
      <c r="P266" s="398"/>
      <c r="Q266" s="398"/>
      <c r="R266" s="398"/>
      <c r="S266" s="398"/>
      <c r="T266" s="398"/>
      <c r="U266" s="398"/>
      <c r="V266" s="388"/>
      <c r="W266" s="391"/>
      <c r="X266" s="271"/>
      <c r="Y266" s="247"/>
      <c r="Z266" s="247"/>
      <c r="AA266" s="247"/>
      <c r="AB266" s="247"/>
      <c r="AC266" s="247"/>
      <c r="AD266" s="247"/>
      <c r="AE266" s="247"/>
      <c r="AF266" s="247"/>
      <c r="AG266" s="271"/>
      <c r="AH266" s="271"/>
      <c r="AI266" s="271"/>
      <c r="AJ266" s="271"/>
      <c r="AK266" s="271"/>
      <c r="AL266" s="271"/>
      <c r="AM266" s="271"/>
      <c r="AN266" s="271"/>
      <c r="AO266" s="271"/>
      <c r="AP266" s="271"/>
      <c r="AQ266" s="271"/>
      <c r="AR266" s="271"/>
      <c r="AS266" s="271"/>
      <c r="AT266" s="271"/>
      <c r="AU266" s="271"/>
      <c r="AV266" s="271"/>
      <c r="AW266" s="271"/>
      <c r="AX266" s="271"/>
      <c r="AY266" s="271"/>
      <c r="AZ266" s="271"/>
      <c r="BA266" s="271"/>
      <c r="BB266" s="271"/>
      <c r="BC266" s="271"/>
      <c r="BD266" s="271"/>
      <c r="BE266" s="271"/>
      <c r="BF266" s="271"/>
      <c r="BG266" s="271"/>
      <c r="BH266" s="271"/>
      <c r="BI266" s="271"/>
      <c r="BJ266" s="271"/>
      <c r="BK266" s="271"/>
      <c r="BL266" s="271"/>
      <c r="BM266" s="271"/>
      <c r="BN266" s="271"/>
      <c r="BO266" s="271"/>
    </row>
    <row r="267" spans="1:67" s="248" customFormat="1" x14ac:dyDescent="0.25">
      <c r="A267" s="388"/>
      <c r="B267" s="388"/>
      <c r="C267" s="388"/>
      <c r="D267" s="388"/>
      <c r="E267" s="388"/>
      <c r="F267" s="388"/>
      <c r="G267" s="388"/>
      <c r="H267" s="388"/>
      <c r="I267" s="388"/>
      <c r="J267" s="388"/>
      <c r="K267" s="388"/>
      <c r="L267" s="403"/>
      <c r="M267" s="397"/>
      <c r="N267" s="398"/>
      <c r="O267" s="398"/>
      <c r="P267" s="398"/>
      <c r="Q267" s="398"/>
      <c r="R267" s="398"/>
      <c r="S267" s="398"/>
      <c r="T267" s="398"/>
      <c r="U267" s="398"/>
      <c r="V267" s="388"/>
      <c r="W267" s="391"/>
      <c r="X267" s="271"/>
      <c r="Y267" s="247"/>
      <c r="Z267" s="247"/>
      <c r="AA267" s="247"/>
      <c r="AB267" s="247"/>
      <c r="AC267" s="247"/>
      <c r="AD267" s="247"/>
      <c r="AE267" s="247"/>
      <c r="AF267" s="247"/>
      <c r="AG267" s="271"/>
      <c r="AH267" s="271"/>
      <c r="AI267" s="271"/>
      <c r="AJ267" s="271"/>
      <c r="AK267" s="271"/>
      <c r="AL267" s="271"/>
      <c r="AM267" s="271"/>
      <c r="AN267" s="271"/>
      <c r="AO267" s="271"/>
      <c r="AP267" s="271"/>
      <c r="AQ267" s="271"/>
      <c r="AR267" s="271"/>
      <c r="AS267" s="271"/>
      <c r="AT267" s="271"/>
      <c r="AU267" s="271"/>
      <c r="AV267" s="271"/>
      <c r="AW267" s="271"/>
      <c r="AX267" s="271"/>
      <c r="AY267" s="271"/>
      <c r="AZ267" s="271"/>
      <c r="BA267" s="271"/>
      <c r="BB267" s="271"/>
      <c r="BC267" s="271"/>
      <c r="BD267" s="271"/>
      <c r="BE267" s="271"/>
      <c r="BF267" s="271"/>
      <c r="BG267" s="271"/>
      <c r="BH267" s="271"/>
      <c r="BI267" s="271"/>
      <c r="BJ267" s="271"/>
      <c r="BK267" s="271"/>
      <c r="BL267" s="271"/>
      <c r="BM267" s="271"/>
      <c r="BN267" s="271"/>
      <c r="BO267" s="271"/>
    </row>
    <row r="268" spans="1:67" s="248" customFormat="1" x14ac:dyDescent="0.25">
      <c r="A268" s="388"/>
      <c r="B268" s="388"/>
      <c r="C268" s="388"/>
      <c r="D268" s="388"/>
      <c r="E268" s="388"/>
      <c r="F268" s="388"/>
      <c r="G268" s="388"/>
      <c r="H268" s="388"/>
      <c r="I268" s="388"/>
      <c r="J268" s="388"/>
      <c r="K268" s="388"/>
      <c r="L268" s="403"/>
      <c r="M268" s="397"/>
      <c r="N268" s="398"/>
      <c r="O268" s="398"/>
      <c r="P268" s="398"/>
      <c r="Q268" s="398"/>
      <c r="R268" s="398"/>
      <c r="S268" s="398"/>
      <c r="T268" s="398"/>
      <c r="U268" s="398"/>
      <c r="V268" s="388"/>
      <c r="W268" s="391"/>
      <c r="X268" s="271"/>
      <c r="Y268" s="247"/>
      <c r="Z268" s="247"/>
      <c r="AA268" s="247"/>
      <c r="AB268" s="247"/>
      <c r="AC268" s="247"/>
      <c r="AD268" s="247"/>
      <c r="AE268" s="247"/>
      <c r="AF268" s="247"/>
      <c r="AG268" s="271"/>
      <c r="AH268" s="271"/>
      <c r="AI268" s="271"/>
      <c r="AJ268" s="271"/>
      <c r="AK268" s="271"/>
      <c r="AL268" s="271"/>
      <c r="AM268" s="271"/>
      <c r="AN268" s="271"/>
      <c r="AO268" s="271"/>
      <c r="AP268" s="271"/>
      <c r="AQ268" s="271"/>
      <c r="AR268" s="271"/>
      <c r="AS268" s="271"/>
      <c r="AT268" s="271"/>
      <c r="AU268" s="271"/>
      <c r="AV268" s="271"/>
      <c r="AW268" s="271"/>
      <c r="AX268" s="271"/>
      <c r="AY268" s="271"/>
      <c r="AZ268" s="271"/>
      <c r="BA268" s="271"/>
      <c r="BB268" s="271"/>
      <c r="BC268" s="271"/>
      <c r="BD268" s="271"/>
      <c r="BE268" s="271"/>
      <c r="BF268" s="271"/>
      <c r="BG268" s="271"/>
      <c r="BH268" s="271"/>
      <c r="BI268" s="271"/>
      <c r="BJ268" s="271"/>
      <c r="BK268" s="271"/>
      <c r="BL268" s="271"/>
      <c r="BM268" s="271"/>
      <c r="BN268" s="271"/>
      <c r="BO268" s="271"/>
    </row>
    <row r="269" spans="1:67" s="248" customFormat="1" x14ac:dyDescent="0.25">
      <c r="A269" s="388"/>
      <c r="B269" s="388"/>
      <c r="C269" s="388"/>
      <c r="D269" s="388"/>
      <c r="E269" s="388"/>
      <c r="F269" s="388"/>
      <c r="G269" s="388"/>
      <c r="H269" s="388"/>
      <c r="I269" s="388"/>
      <c r="J269" s="388"/>
      <c r="K269" s="388"/>
      <c r="L269" s="403"/>
      <c r="M269" s="397"/>
      <c r="N269" s="398"/>
      <c r="O269" s="398"/>
      <c r="P269" s="398"/>
      <c r="Q269" s="398"/>
      <c r="R269" s="398"/>
      <c r="S269" s="398"/>
      <c r="T269" s="398"/>
      <c r="U269" s="398"/>
      <c r="V269" s="388"/>
      <c r="W269" s="391"/>
      <c r="X269" s="271"/>
      <c r="Y269" s="247"/>
      <c r="Z269" s="247"/>
      <c r="AA269" s="247"/>
      <c r="AB269" s="247"/>
      <c r="AC269" s="247"/>
      <c r="AD269" s="247"/>
      <c r="AE269" s="247"/>
      <c r="AF269" s="247"/>
      <c r="AG269" s="271"/>
      <c r="AH269" s="271"/>
      <c r="AI269" s="271"/>
      <c r="AJ269" s="271"/>
      <c r="AK269" s="271"/>
      <c r="AL269" s="271"/>
      <c r="AM269" s="271"/>
      <c r="AN269" s="271"/>
      <c r="AO269" s="271"/>
      <c r="AP269" s="271"/>
      <c r="AQ269" s="271"/>
      <c r="AR269" s="271"/>
      <c r="AS269" s="271"/>
      <c r="AT269" s="271"/>
      <c r="AU269" s="271"/>
      <c r="AV269" s="271"/>
      <c r="AW269" s="271"/>
      <c r="AX269" s="271"/>
      <c r="AY269" s="271"/>
      <c r="AZ269" s="271"/>
      <c r="BA269" s="271"/>
      <c r="BB269" s="271"/>
      <c r="BC269" s="271"/>
      <c r="BD269" s="271"/>
      <c r="BE269" s="271"/>
      <c r="BF269" s="271"/>
      <c r="BG269" s="271"/>
      <c r="BH269" s="271"/>
      <c r="BI269" s="271"/>
      <c r="BJ269" s="271"/>
      <c r="BK269" s="271"/>
      <c r="BL269" s="271"/>
      <c r="BM269" s="271"/>
      <c r="BN269" s="271"/>
      <c r="BO269" s="271"/>
    </row>
    <row r="270" spans="1:67" s="248" customFormat="1" x14ac:dyDescent="0.25">
      <c r="A270" s="388"/>
      <c r="B270" s="388"/>
      <c r="C270" s="388"/>
      <c r="D270" s="388"/>
      <c r="E270" s="388"/>
      <c r="F270" s="388"/>
      <c r="G270" s="388"/>
      <c r="H270" s="388"/>
      <c r="I270" s="388"/>
      <c r="J270" s="388"/>
      <c r="K270" s="388"/>
      <c r="L270" s="403"/>
      <c r="M270" s="397"/>
      <c r="N270" s="398"/>
      <c r="O270" s="398"/>
      <c r="P270" s="398"/>
      <c r="Q270" s="398"/>
      <c r="R270" s="398"/>
      <c r="S270" s="398"/>
      <c r="T270" s="398"/>
      <c r="U270" s="398"/>
      <c r="V270" s="388"/>
      <c r="W270" s="391"/>
      <c r="X270" s="271"/>
      <c r="Y270" s="247"/>
      <c r="Z270" s="247"/>
      <c r="AA270" s="247"/>
      <c r="AB270" s="247"/>
      <c r="AC270" s="247"/>
      <c r="AD270" s="247"/>
      <c r="AE270" s="247"/>
      <c r="AF270" s="247"/>
      <c r="AG270" s="271"/>
      <c r="AH270" s="271"/>
      <c r="AI270" s="271"/>
      <c r="AJ270" s="271"/>
      <c r="AK270" s="271"/>
      <c r="AL270" s="271"/>
      <c r="AM270" s="271"/>
      <c r="AN270" s="271"/>
      <c r="AO270" s="271"/>
      <c r="AP270" s="271"/>
      <c r="AQ270" s="271"/>
      <c r="AR270" s="271"/>
      <c r="AS270" s="271"/>
      <c r="AT270" s="271"/>
      <c r="AU270" s="271"/>
      <c r="AV270" s="271"/>
      <c r="AW270" s="271"/>
      <c r="AX270" s="271"/>
      <c r="AY270" s="271"/>
      <c r="AZ270" s="271"/>
      <c r="BA270" s="271"/>
      <c r="BB270" s="271"/>
      <c r="BC270" s="271"/>
      <c r="BD270" s="271"/>
      <c r="BE270" s="271"/>
      <c r="BF270" s="271"/>
      <c r="BG270" s="271"/>
      <c r="BH270" s="271"/>
      <c r="BI270" s="271"/>
      <c r="BJ270" s="271"/>
      <c r="BK270" s="271"/>
      <c r="BL270" s="271"/>
      <c r="BM270" s="271"/>
      <c r="BN270" s="271"/>
      <c r="BO270" s="271"/>
    </row>
    <row r="271" spans="1:67" s="248" customFormat="1" x14ac:dyDescent="0.25">
      <c r="A271" s="388"/>
      <c r="B271" s="388"/>
      <c r="C271" s="388"/>
      <c r="D271" s="388"/>
      <c r="E271" s="388"/>
      <c r="F271" s="388"/>
      <c r="G271" s="388"/>
      <c r="H271" s="388"/>
      <c r="I271" s="388"/>
      <c r="J271" s="388"/>
      <c r="K271" s="388"/>
      <c r="L271" s="403"/>
      <c r="M271" s="397"/>
      <c r="N271" s="398"/>
      <c r="O271" s="398"/>
      <c r="P271" s="398"/>
      <c r="Q271" s="398"/>
      <c r="R271" s="398"/>
      <c r="S271" s="398"/>
      <c r="T271" s="398"/>
      <c r="U271" s="398"/>
      <c r="V271" s="388"/>
      <c r="W271" s="391"/>
      <c r="X271" s="271"/>
      <c r="Y271" s="247"/>
      <c r="Z271" s="247"/>
      <c r="AA271" s="247"/>
      <c r="AB271" s="247"/>
      <c r="AC271" s="247"/>
      <c r="AD271" s="247"/>
      <c r="AE271" s="247"/>
      <c r="AF271" s="247"/>
      <c r="AG271" s="271"/>
      <c r="AH271" s="271"/>
      <c r="AI271" s="271"/>
      <c r="AJ271" s="271"/>
      <c r="AK271" s="271"/>
      <c r="AL271" s="271"/>
      <c r="AM271" s="271"/>
      <c r="AN271" s="271"/>
      <c r="AO271" s="271"/>
      <c r="AP271" s="271"/>
      <c r="AQ271" s="271"/>
      <c r="AR271" s="271"/>
      <c r="AS271" s="271"/>
      <c r="AT271" s="271"/>
      <c r="AU271" s="271"/>
      <c r="AV271" s="271"/>
      <c r="AW271" s="271"/>
      <c r="AX271" s="271"/>
      <c r="AY271" s="271"/>
      <c r="AZ271" s="271"/>
      <c r="BA271" s="271"/>
      <c r="BB271" s="271"/>
      <c r="BC271" s="271"/>
      <c r="BD271" s="271"/>
      <c r="BE271" s="271"/>
      <c r="BF271" s="271"/>
      <c r="BG271" s="271"/>
      <c r="BH271" s="271"/>
      <c r="BI271" s="271"/>
      <c r="BJ271" s="271"/>
      <c r="BK271" s="271"/>
      <c r="BL271" s="271"/>
      <c r="BM271" s="271"/>
      <c r="BN271" s="271"/>
      <c r="BO271" s="271"/>
    </row>
    <row r="272" spans="1:67" s="248" customFormat="1" x14ac:dyDescent="0.25">
      <c r="A272" s="388"/>
      <c r="B272" s="388"/>
      <c r="C272" s="388"/>
      <c r="D272" s="388"/>
      <c r="E272" s="388"/>
      <c r="F272" s="388"/>
      <c r="G272" s="388"/>
      <c r="H272" s="388"/>
      <c r="I272" s="388"/>
      <c r="J272" s="388"/>
      <c r="K272" s="388"/>
      <c r="L272" s="403"/>
      <c r="M272" s="397"/>
      <c r="N272" s="398"/>
      <c r="O272" s="398"/>
      <c r="P272" s="398"/>
      <c r="Q272" s="398"/>
      <c r="R272" s="398"/>
      <c r="S272" s="398"/>
      <c r="T272" s="398"/>
      <c r="U272" s="398"/>
      <c r="V272" s="388"/>
      <c r="W272" s="391"/>
      <c r="X272" s="271"/>
      <c r="Y272" s="247"/>
      <c r="Z272" s="247"/>
      <c r="AA272" s="247"/>
      <c r="AB272" s="247"/>
      <c r="AC272" s="247"/>
      <c r="AD272" s="247"/>
      <c r="AE272" s="247"/>
      <c r="AF272" s="247"/>
      <c r="AG272" s="271"/>
      <c r="AH272" s="271"/>
      <c r="AI272" s="271"/>
      <c r="AJ272" s="271"/>
      <c r="AK272" s="271"/>
      <c r="AL272" s="271"/>
      <c r="AM272" s="271"/>
      <c r="AN272" s="271"/>
      <c r="AO272" s="271"/>
      <c r="AP272" s="271"/>
      <c r="AQ272" s="271"/>
      <c r="AR272" s="271"/>
      <c r="AS272" s="271"/>
      <c r="AT272" s="271"/>
      <c r="AU272" s="271"/>
      <c r="AV272" s="271"/>
      <c r="AW272" s="271"/>
      <c r="AX272" s="271"/>
      <c r="AY272" s="271"/>
      <c r="AZ272" s="271"/>
      <c r="BA272" s="271"/>
      <c r="BB272" s="271"/>
      <c r="BC272" s="271"/>
      <c r="BD272" s="271"/>
      <c r="BE272" s="271"/>
      <c r="BF272" s="271"/>
      <c r="BG272" s="271"/>
      <c r="BH272" s="271"/>
      <c r="BI272" s="271"/>
      <c r="BJ272" s="271"/>
      <c r="BK272" s="271"/>
      <c r="BL272" s="271"/>
      <c r="BM272" s="271"/>
      <c r="BN272" s="271"/>
      <c r="BO272" s="271"/>
    </row>
    <row r="273" spans="1:67" s="248" customFormat="1" x14ac:dyDescent="0.25">
      <c r="A273" s="388"/>
      <c r="B273" s="388"/>
      <c r="C273" s="388"/>
      <c r="D273" s="388"/>
      <c r="E273" s="388"/>
      <c r="F273" s="388"/>
      <c r="G273" s="388"/>
      <c r="H273" s="388"/>
      <c r="I273" s="388"/>
      <c r="J273" s="388"/>
      <c r="K273" s="388"/>
      <c r="L273" s="403"/>
      <c r="M273" s="397"/>
      <c r="N273" s="398"/>
      <c r="O273" s="398"/>
      <c r="P273" s="398"/>
      <c r="Q273" s="398"/>
      <c r="R273" s="398"/>
      <c r="S273" s="398"/>
      <c r="T273" s="398"/>
      <c r="U273" s="398"/>
      <c r="V273" s="388"/>
      <c r="W273" s="391"/>
      <c r="X273" s="271"/>
      <c r="Y273" s="247"/>
      <c r="Z273" s="247"/>
      <c r="AA273" s="247"/>
      <c r="AB273" s="247"/>
      <c r="AC273" s="247"/>
      <c r="AD273" s="247"/>
      <c r="AE273" s="247"/>
      <c r="AF273" s="247"/>
      <c r="AG273" s="271"/>
      <c r="AH273" s="271"/>
      <c r="AI273" s="271"/>
      <c r="AJ273" s="271"/>
      <c r="AK273" s="271"/>
      <c r="AL273" s="271"/>
      <c r="AM273" s="271"/>
      <c r="AN273" s="271"/>
      <c r="AO273" s="271"/>
      <c r="AP273" s="271"/>
      <c r="AQ273" s="271"/>
      <c r="AR273" s="271"/>
      <c r="AS273" s="271"/>
      <c r="AT273" s="271"/>
      <c r="AU273" s="271"/>
      <c r="AV273" s="271"/>
      <c r="AW273" s="271"/>
      <c r="AX273" s="271"/>
      <c r="AY273" s="271"/>
      <c r="AZ273" s="271"/>
      <c r="BA273" s="271"/>
      <c r="BB273" s="271"/>
      <c r="BC273" s="271"/>
      <c r="BD273" s="271"/>
      <c r="BE273" s="271"/>
      <c r="BF273" s="271"/>
      <c r="BG273" s="271"/>
      <c r="BH273" s="271"/>
      <c r="BI273" s="271"/>
      <c r="BJ273" s="271"/>
      <c r="BK273" s="271"/>
      <c r="BL273" s="271"/>
      <c r="BM273" s="271"/>
      <c r="BN273" s="271"/>
      <c r="BO273" s="271"/>
    </row>
    <row r="274" spans="1:67" s="248" customFormat="1" x14ac:dyDescent="0.25">
      <c r="A274" s="388"/>
      <c r="B274" s="388"/>
      <c r="C274" s="388"/>
      <c r="D274" s="388"/>
      <c r="E274" s="388"/>
      <c r="F274" s="388"/>
      <c r="G274" s="388"/>
      <c r="H274" s="388"/>
      <c r="I274" s="388"/>
      <c r="J274" s="388"/>
      <c r="K274" s="388"/>
      <c r="L274" s="403"/>
      <c r="M274" s="397"/>
      <c r="N274" s="398"/>
      <c r="O274" s="398"/>
      <c r="P274" s="398"/>
      <c r="Q274" s="398"/>
      <c r="R274" s="398"/>
      <c r="S274" s="398"/>
      <c r="T274" s="398"/>
      <c r="U274" s="398"/>
      <c r="V274" s="388"/>
      <c r="W274" s="391"/>
      <c r="X274" s="271"/>
      <c r="Y274" s="247"/>
      <c r="Z274" s="247"/>
      <c r="AA274" s="247"/>
      <c r="AB274" s="247"/>
      <c r="AC274" s="247"/>
      <c r="AD274" s="247"/>
      <c r="AE274" s="247"/>
      <c r="AF274" s="247"/>
      <c r="AG274" s="271"/>
      <c r="AH274" s="271"/>
      <c r="AI274" s="271"/>
      <c r="AJ274" s="271"/>
      <c r="AK274" s="271"/>
      <c r="AL274" s="271"/>
      <c r="AM274" s="271"/>
      <c r="AN274" s="271"/>
      <c r="AO274" s="271"/>
      <c r="AP274" s="271"/>
      <c r="AQ274" s="271"/>
      <c r="AR274" s="271"/>
      <c r="AS274" s="271"/>
      <c r="AT274" s="271"/>
      <c r="AU274" s="271"/>
      <c r="AV274" s="271"/>
      <c r="AW274" s="271"/>
      <c r="AX274" s="271"/>
      <c r="AY274" s="271"/>
      <c r="AZ274" s="271"/>
      <c r="BA274" s="271"/>
      <c r="BB274" s="271"/>
      <c r="BC274" s="271"/>
      <c r="BD274" s="271"/>
      <c r="BE274" s="271"/>
      <c r="BF274" s="271"/>
      <c r="BG274" s="271"/>
      <c r="BH274" s="271"/>
      <c r="BI274" s="271"/>
      <c r="BJ274" s="271"/>
      <c r="BK274" s="271"/>
      <c r="BL274" s="271"/>
      <c r="BM274" s="271"/>
      <c r="BN274" s="271"/>
      <c r="BO274" s="271"/>
    </row>
    <row r="275" spans="1:67" s="248" customFormat="1" x14ac:dyDescent="0.25">
      <c r="A275" s="388"/>
      <c r="B275" s="388"/>
      <c r="C275" s="388"/>
      <c r="D275" s="388"/>
      <c r="E275" s="388"/>
      <c r="F275" s="388"/>
      <c r="G275" s="388"/>
      <c r="H275" s="388"/>
      <c r="I275" s="388"/>
      <c r="J275" s="388"/>
      <c r="K275" s="388"/>
      <c r="L275" s="403"/>
      <c r="M275" s="397"/>
      <c r="N275" s="398"/>
      <c r="O275" s="398"/>
      <c r="P275" s="398"/>
      <c r="Q275" s="398"/>
      <c r="R275" s="398"/>
      <c r="S275" s="398"/>
      <c r="T275" s="398"/>
      <c r="U275" s="398"/>
      <c r="V275" s="388"/>
      <c r="W275" s="391"/>
      <c r="X275" s="271"/>
      <c r="Y275" s="247"/>
      <c r="Z275" s="247"/>
      <c r="AA275" s="247"/>
      <c r="AB275" s="247"/>
      <c r="AC275" s="247"/>
      <c r="AD275" s="247"/>
      <c r="AE275" s="247"/>
      <c r="AF275" s="247"/>
      <c r="AG275" s="271"/>
      <c r="AH275" s="271"/>
      <c r="AI275" s="271"/>
      <c r="AJ275" s="271"/>
      <c r="AK275" s="271"/>
      <c r="AL275" s="271"/>
      <c r="AM275" s="271"/>
      <c r="AN275" s="271"/>
      <c r="AO275" s="271"/>
      <c r="AP275" s="271"/>
      <c r="AQ275" s="271"/>
      <c r="AR275" s="271"/>
      <c r="AS275" s="271"/>
      <c r="AT275" s="271"/>
      <c r="AU275" s="271"/>
      <c r="AV275" s="271"/>
      <c r="AW275" s="271"/>
      <c r="AX275" s="271"/>
      <c r="AY275" s="271"/>
      <c r="AZ275" s="271"/>
      <c r="BA275" s="271"/>
      <c r="BB275" s="271"/>
      <c r="BC275" s="271"/>
      <c r="BD275" s="271"/>
      <c r="BE275" s="271"/>
      <c r="BF275" s="271"/>
      <c r="BG275" s="271"/>
      <c r="BH275" s="271"/>
      <c r="BI275" s="271"/>
      <c r="BJ275" s="271"/>
      <c r="BK275" s="271"/>
      <c r="BL275" s="271"/>
      <c r="BM275" s="271"/>
      <c r="BN275" s="271"/>
      <c r="BO275" s="271"/>
    </row>
    <row r="276" spans="1:67" s="248" customFormat="1" x14ac:dyDescent="0.25">
      <c r="A276" s="388"/>
      <c r="B276" s="388"/>
      <c r="C276" s="388"/>
      <c r="D276" s="388"/>
      <c r="E276" s="388"/>
      <c r="F276" s="388"/>
      <c r="G276" s="388"/>
      <c r="H276" s="388"/>
      <c r="I276" s="388"/>
      <c r="J276" s="388"/>
      <c r="K276" s="388"/>
      <c r="L276" s="403"/>
      <c r="M276" s="397"/>
      <c r="N276" s="398"/>
      <c r="O276" s="398"/>
      <c r="P276" s="398"/>
      <c r="Q276" s="398"/>
      <c r="R276" s="398"/>
      <c r="S276" s="398"/>
      <c r="T276" s="398"/>
      <c r="U276" s="398"/>
      <c r="V276" s="388"/>
      <c r="W276" s="391"/>
      <c r="X276" s="271"/>
      <c r="Y276" s="247"/>
      <c r="Z276" s="247"/>
      <c r="AA276" s="247"/>
      <c r="AB276" s="247"/>
      <c r="AC276" s="247"/>
      <c r="AD276" s="247"/>
      <c r="AE276" s="247"/>
      <c r="AF276" s="247"/>
      <c r="AG276" s="271"/>
      <c r="AH276" s="271"/>
      <c r="AI276" s="271"/>
      <c r="AJ276" s="271"/>
      <c r="AK276" s="271"/>
      <c r="AL276" s="271"/>
      <c r="AM276" s="271"/>
      <c r="AN276" s="271"/>
      <c r="AO276" s="271"/>
      <c r="AP276" s="271"/>
      <c r="AQ276" s="271"/>
      <c r="AR276" s="271"/>
      <c r="AS276" s="271"/>
      <c r="AT276" s="271"/>
      <c r="AU276" s="271"/>
      <c r="AV276" s="271"/>
      <c r="AW276" s="271"/>
      <c r="AX276" s="271"/>
      <c r="AY276" s="271"/>
      <c r="AZ276" s="271"/>
      <c r="BA276" s="271"/>
      <c r="BB276" s="271"/>
      <c r="BC276" s="271"/>
      <c r="BD276" s="271"/>
      <c r="BE276" s="271"/>
      <c r="BF276" s="271"/>
      <c r="BG276" s="271"/>
      <c r="BH276" s="271"/>
      <c r="BI276" s="271"/>
      <c r="BJ276" s="271"/>
      <c r="BK276" s="271"/>
      <c r="BL276" s="271"/>
      <c r="BM276" s="271"/>
      <c r="BN276" s="271"/>
      <c r="BO276" s="271"/>
    </row>
    <row r="277" spans="1:67" s="248" customFormat="1" x14ac:dyDescent="0.25">
      <c r="A277" s="388"/>
      <c r="B277" s="388"/>
      <c r="C277" s="388"/>
      <c r="D277" s="388"/>
      <c r="E277" s="388"/>
      <c r="F277" s="388"/>
      <c r="G277" s="388"/>
      <c r="H277" s="388"/>
      <c r="I277" s="388"/>
      <c r="J277" s="388"/>
      <c r="K277" s="388"/>
      <c r="L277" s="403"/>
      <c r="M277" s="397"/>
      <c r="N277" s="398"/>
      <c r="O277" s="398"/>
      <c r="P277" s="398"/>
      <c r="Q277" s="398"/>
      <c r="R277" s="398"/>
      <c r="S277" s="398"/>
      <c r="T277" s="398"/>
      <c r="U277" s="398"/>
      <c r="V277" s="388"/>
      <c r="W277" s="391"/>
      <c r="X277" s="271"/>
      <c r="Y277" s="247"/>
      <c r="Z277" s="247"/>
      <c r="AA277" s="247"/>
      <c r="AB277" s="247"/>
      <c r="AC277" s="247"/>
      <c r="AD277" s="247"/>
      <c r="AE277" s="247"/>
      <c r="AF277" s="247"/>
      <c r="AG277" s="271"/>
      <c r="AH277" s="271"/>
      <c r="AI277" s="271"/>
      <c r="AJ277" s="271"/>
      <c r="AK277" s="271"/>
      <c r="AL277" s="271"/>
      <c r="AM277" s="271"/>
      <c r="AN277" s="271"/>
      <c r="AO277" s="271"/>
      <c r="AP277" s="271"/>
      <c r="AQ277" s="271"/>
      <c r="AR277" s="271"/>
      <c r="AS277" s="271"/>
      <c r="AT277" s="271"/>
      <c r="AU277" s="271"/>
      <c r="AV277" s="271"/>
      <c r="AW277" s="271"/>
      <c r="AX277" s="271"/>
      <c r="AY277" s="271"/>
      <c r="AZ277" s="271"/>
      <c r="BA277" s="271"/>
      <c r="BB277" s="271"/>
      <c r="BC277" s="271"/>
      <c r="BD277" s="271"/>
      <c r="BE277" s="271"/>
      <c r="BF277" s="271"/>
      <c r="BG277" s="271"/>
      <c r="BH277" s="271"/>
      <c r="BI277" s="271"/>
      <c r="BJ277" s="271"/>
      <c r="BK277" s="271"/>
      <c r="BL277" s="271"/>
      <c r="BM277" s="271"/>
      <c r="BN277" s="271"/>
      <c r="BO277" s="271"/>
    </row>
    <row r="278" spans="1:67" s="248" customFormat="1" x14ac:dyDescent="0.25">
      <c r="A278" s="388"/>
      <c r="B278" s="388"/>
      <c r="C278" s="388"/>
      <c r="D278" s="388"/>
      <c r="E278" s="388"/>
      <c r="F278" s="388"/>
      <c r="G278" s="388"/>
      <c r="H278" s="388"/>
      <c r="I278" s="388"/>
      <c r="J278" s="388"/>
      <c r="K278" s="388"/>
      <c r="L278" s="403"/>
      <c r="M278" s="397"/>
      <c r="N278" s="398"/>
      <c r="O278" s="398"/>
      <c r="P278" s="398"/>
      <c r="Q278" s="398"/>
      <c r="R278" s="398"/>
      <c r="S278" s="398"/>
      <c r="T278" s="398"/>
      <c r="U278" s="398"/>
      <c r="V278" s="388"/>
      <c r="W278" s="391"/>
      <c r="X278" s="271"/>
      <c r="Y278" s="247"/>
      <c r="Z278" s="247"/>
      <c r="AA278" s="247"/>
      <c r="AB278" s="247"/>
      <c r="AC278" s="247"/>
      <c r="AD278" s="247"/>
      <c r="AE278" s="247"/>
      <c r="AF278" s="247"/>
      <c r="AG278" s="271"/>
      <c r="AH278" s="271"/>
      <c r="AI278" s="271"/>
      <c r="AJ278" s="271"/>
      <c r="AK278" s="271"/>
      <c r="AL278" s="271"/>
      <c r="AM278" s="271"/>
      <c r="AN278" s="271"/>
      <c r="AO278" s="271"/>
      <c r="AP278" s="271"/>
      <c r="AQ278" s="271"/>
      <c r="AR278" s="271"/>
      <c r="AS278" s="271"/>
      <c r="AT278" s="271"/>
      <c r="AU278" s="271"/>
      <c r="AV278" s="271"/>
      <c r="AW278" s="271"/>
      <c r="AX278" s="271"/>
      <c r="AY278" s="271"/>
      <c r="AZ278" s="271"/>
      <c r="BA278" s="271"/>
      <c r="BB278" s="271"/>
      <c r="BC278" s="271"/>
      <c r="BD278" s="271"/>
      <c r="BE278" s="271"/>
      <c r="BF278" s="271"/>
      <c r="BG278" s="271"/>
      <c r="BH278" s="271"/>
      <c r="BI278" s="271"/>
      <c r="BJ278" s="271"/>
      <c r="BK278" s="271"/>
      <c r="BL278" s="271"/>
      <c r="BM278" s="271"/>
      <c r="BN278" s="271"/>
      <c r="BO278" s="271"/>
    </row>
    <row r="279" spans="1:67" s="248" customFormat="1" x14ac:dyDescent="0.25">
      <c r="A279" s="388"/>
      <c r="B279" s="388"/>
      <c r="C279" s="388"/>
      <c r="D279" s="388"/>
      <c r="E279" s="388"/>
      <c r="F279" s="388"/>
      <c r="G279" s="388"/>
      <c r="H279" s="388"/>
      <c r="I279" s="388"/>
      <c r="J279" s="388"/>
      <c r="K279" s="388"/>
      <c r="L279" s="403"/>
      <c r="M279" s="397"/>
      <c r="N279" s="398"/>
      <c r="O279" s="398"/>
      <c r="P279" s="398"/>
      <c r="Q279" s="398"/>
      <c r="R279" s="398"/>
      <c r="S279" s="398"/>
      <c r="T279" s="398"/>
      <c r="U279" s="398"/>
      <c r="V279" s="388"/>
      <c r="W279" s="391"/>
      <c r="X279" s="271"/>
      <c r="Y279" s="247"/>
      <c r="Z279" s="247"/>
      <c r="AA279" s="247"/>
      <c r="AB279" s="247"/>
      <c r="AC279" s="247"/>
      <c r="AD279" s="247"/>
      <c r="AE279" s="247"/>
      <c r="AF279" s="247"/>
      <c r="AG279" s="271"/>
      <c r="AH279" s="271"/>
      <c r="AI279" s="271"/>
      <c r="AJ279" s="271"/>
      <c r="AK279" s="271"/>
      <c r="AL279" s="271"/>
      <c r="AM279" s="271"/>
      <c r="AN279" s="271"/>
      <c r="AO279" s="271"/>
      <c r="AP279" s="271"/>
      <c r="AQ279" s="271"/>
      <c r="AR279" s="271"/>
      <c r="AS279" s="271"/>
      <c r="AT279" s="271"/>
      <c r="AU279" s="271"/>
      <c r="AV279" s="271"/>
      <c r="AW279" s="271"/>
      <c r="AX279" s="271"/>
      <c r="AY279" s="271"/>
      <c r="AZ279" s="271"/>
      <c r="BA279" s="271"/>
      <c r="BB279" s="271"/>
      <c r="BC279" s="271"/>
      <c r="BD279" s="271"/>
      <c r="BE279" s="271"/>
      <c r="BF279" s="271"/>
      <c r="BG279" s="271"/>
      <c r="BH279" s="271"/>
      <c r="BI279" s="271"/>
      <c r="BJ279" s="271"/>
      <c r="BK279" s="271"/>
      <c r="BL279" s="271"/>
      <c r="BM279" s="271"/>
      <c r="BN279" s="271"/>
      <c r="BO279" s="271"/>
    </row>
    <row r="280" spans="1:67" s="248" customFormat="1" x14ac:dyDescent="0.25">
      <c r="A280" s="388"/>
      <c r="B280" s="388"/>
      <c r="C280" s="388"/>
      <c r="D280" s="388"/>
      <c r="E280" s="388"/>
      <c r="F280" s="388"/>
      <c r="G280" s="388"/>
      <c r="H280" s="388"/>
      <c r="I280" s="388"/>
      <c r="J280" s="388"/>
      <c r="K280" s="388"/>
      <c r="L280" s="403"/>
      <c r="M280" s="397"/>
      <c r="N280" s="398"/>
      <c r="O280" s="398"/>
      <c r="P280" s="398"/>
      <c r="Q280" s="398"/>
      <c r="R280" s="398"/>
      <c r="S280" s="398"/>
      <c r="T280" s="398"/>
      <c r="U280" s="398"/>
      <c r="V280" s="388"/>
      <c r="W280" s="391"/>
      <c r="X280" s="271"/>
      <c r="Y280" s="247"/>
      <c r="Z280" s="247"/>
      <c r="AA280" s="247"/>
      <c r="AB280" s="247"/>
      <c r="AC280" s="247"/>
      <c r="AD280" s="247"/>
      <c r="AE280" s="247"/>
      <c r="AF280" s="247"/>
      <c r="AG280" s="271"/>
      <c r="AH280" s="271"/>
      <c r="AI280" s="271"/>
      <c r="AJ280" s="271"/>
      <c r="AK280" s="271"/>
      <c r="AL280" s="271"/>
      <c r="AM280" s="271"/>
      <c r="AN280" s="271"/>
      <c r="AO280" s="271"/>
      <c r="AP280" s="271"/>
      <c r="AQ280" s="271"/>
      <c r="AR280" s="271"/>
      <c r="AS280" s="271"/>
      <c r="AT280" s="271"/>
      <c r="AU280" s="271"/>
      <c r="AV280" s="271"/>
      <c r="AW280" s="271"/>
      <c r="AX280" s="271"/>
      <c r="AY280" s="271"/>
      <c r="AZ280" s="271"/>
      <c r="BA280" s="271"/>
      <c r="BB280" s="271"/>
      <c r="BC280" s="271"/>
      <c r="BD280" s="271"/>
      <c r="BE280" s="271"/>
      <c r="BF280" s="271"/>
      <c r="BG280" s="271"/>
      <c r="BH280" s="271"/>
      <c r="BI280" s="271"/>
      <c r="BJ280" s="271"/>
      <c r="BK280" s="271"/>
      <c r="BL280" s="271"/>
      <c r="BM280" s="271"/>
      <c r="BN280" s="271"/>
      <c r="BO280" s="271"/>
    </row>
    <row r="281" spans="1:67" s="248" customFormat="1" x14ac:dyDescent="0.25">
      <c r="A281" s="388"/>
      <c r="B281" s="388"/>
      <c r="C281" s="388"/>
      <c r="D281" s="388"/>
      <c r="E281" s="388"/>
      <c r="F281" s="388"/>
      <c r="G281" s="388"/>
      <c r="H281" s="388"/>
      <c r="I281" s="388"/>
      <c r="J281" s="388"/>
      <c r="K281" s="388"/>
      <c r="L281" s="403"/>
      <c r="M281" s="397"/>
      <c r="N281" s="398"/>
      <c r="O281" s="398"/>
      <c r="P281" s="398"/>
      <c r="Q281" s="398"/>
      <c r="R281" s="398"/>
      <c r="S281" s="398"/>
      <c r="T281" s="398"/>
      <c r="U281" s="398"/>
      <c r="V281" s="388"/>
      <c r="W281" s="391"/>
      <c r="X281" s="271"/>
      <c r="Y281" s="247"/>
      <c r="Z281" s="247"/>
      <c r="AA281" s="247"/>
      <c r="AB281" s="247"/>
      <c r="AC281" s="247"/>
      <c r="AD281" s="247"/>
      <c r="AE281" s="247"/>
      <c r="AF281" s="247"/>
      <c r="AG281" s="271"/>
      <c r="AH281" s="271"/>
      <c r="AI281" s="271"/>
      <c r="AJ281" s="271"/>
      <c r="AK281" s="271"/>
      <c r="AL281" s="271"/>
      <c r="AM281" s="271"/>
      <c r="AN281" s="271"/>
      <c r="AO281" s="271"/>
      <c r="AP281" s="271"/>
      <c r="AQ281" s="271"/>
      <c r="AR281" s="271"/>
      <c r="AS281" s="271"/>
      <c r="AT281" s="271"/>
      <c r="AU281" s="271"/>
      <c r="AV281" s="271"/>
      <c r="AW281" s="271"/>
      <c r="AX281" s="271"/>
      <c r="AY281" s="271"/>
      <c r="AZ281" s="271"/>
      <c r="BA281" s="271"/>
      <c r="BB281" s="271"/>
      <c r="BC281" s="271"/>
      <c r="BD281" s="271"/>
      <c r="BE281" s="271"/>
      <c r="BF281" s="271"/>
      <c r="BG281" s="271"/>
      <c r="BH281" s="271"/>
      <c r="BI281" s="271"/>
      <c r="BJ281" s="271"/>
      <c r="BK281" s="271"/>
      <c r="BL281" s="271"/>
      <c r="BM281" s="271"/>
      <c r="BN281" s="271"/>
      <c r="BO281" s="271"/>
    </row>
    <row r="282" spans="1:67" s="248" customFormat="1" x14ac:dyDescent="0.25">
      <c r="A282" s="388"/>
      <c r="B282" s="388"/>
      <c r="C282" s="388"/>
      <c r="D282" s="388"/>
      <c r="E282" s="388"/>
      <c r="F282" s="388"/>
      <c r="G282" s="388"/>
      <c r="H282" s="388"/>
      <c r="I282" s="388"/>
      <c r="J282" s="388"/>
      <c r="K282" s="388"/>
      <c r="L282" s="403"/>
      <c r="M282" s="397"/>
      <c r="N282" s="398"/>
      <c r="O282" s="398"/>
      <c r="P282" s="398"/>
      <c r="Q282" s="398"/>
      <c r="R282" s="398"/>
      <c r="S282" s="398"/>
      <c r="T282" s="398"/>
      <c r="U282" s="398"/>
      <c r="V282" s="388"/>
      <c r="W282" s="391"/>
      <c r="X282" s="271"/>
      <c r="Y282" s="247"/>
      <c r="Z282" s="247"/>
      <c r="AA282" s="247"/>
      <c r="AB282" s="247"/>
      <c r="AC282" s="247"/>
      <c r="AD282" s="247"/>
      <c r="AE282" s="247"/>
      <c r="AF282" s="247"/>
      <c r="AG282" s="271"/>
      <c r="AH282" s="271"/>
      <c r="AI282" s="271"/>
      <c r="AJ282" s="271"/>
      <c r="AK282" s="271"/>
      <c r="AL282" s="271"/>
      <c r="AM282" s="271"/>
      <c r="AN282" s="271"/>
      <c r="AO282" s="271"/>
      <c r="AP282" s="271"/>
      <c r="AQ282" s="271"/>
      <c r="AR282" s="271"/>
      <c r="AS282" s="271"/>
      <c r="AT282" s="271"/>
      <c r="AU282" s="271"/>
      <c r="AV282" s="271"/>
      <c r="AW282" s="271"/>
      <c r="AX282" s="271"/>
      <c r="AY282" s="271"/>
      <c r="AZ282" s="271"/>
      <c r="BA282" s="271"/>
      <c r="BB282" s="271"/>
      <c r="BC282" s="271"/>
      <c r="BD282" s="271"/>
      <c r="BE282" s="271"/>
      <c r="BF282" s="271"/>
      <c r="BG282" s="271"/>
      <c r="BH282" s="271"/>
      <c r="BI282" s="271"/>
      <c r="BJ282" s="271"/>
      <c r="BK282" s="271"/>
      <c r="BL282" s="271"/>
      <c r="BM282" s="271"/>
      <c r="BN282" s="271"/>
      <c r="BO282" s="271"/>
    </row>
    <row r="283" spans="1:67" s="248" customFormat="1" x14ac:dyDescent="0.25">
      <c r="A283" s="388"/>
      <c r="B283" s="388"/>
      <c r="C283" s="388"/>
      <c r="D283" s="388"/>
      <c r="E283" s="388"/>
      <c r="F283" s="388"/>
      <c r="G283" s="388"/>
      <c r="H283" s="388"/>
      <c r="I283" s="388"/>
      <c r="J283" s="388"/>
      <c r="K283" s="388"/>
      <c r="L283" s="403"/>
      <c r="M283" s="397"/>
      <c r="N283" s="398"/>
      <c r="O283" s="398"/>
      <c r="P283" s="398"/>
      <c r="Q283" s="398"/>
      <c r="R283" s="398"/>
      <c r="S283" s="398"/>
      <c r="T283" s="398"/>
      <c r="U283" s="398"/>
      <c r="V283" s="388"/>
      <c r="W283" s="391"/>
      <c r="X283" s="271"/>
      <c r="Y283" s="247"/>
      <c r="Z283" s="247"/>
      <c r="AA283" s="247"/>
      <c r="AB283" s="247"/>
      <c r="AC283" s="247"/>
      <c r="AD283" s="247"/>
      <c r="AE283" s="247"/>
      <c r="AF283" s="247"/>
      <c r="AG283" s="271"/>
      <c r="AH283" s="271"/>
      <c r="AI283" s="271"/>
      <c r="AJ283" s="271"/>
      <c r="AK283" s="271"/>
      <c r="AL283" s="271"/>
      <c r="AM283" s="271"/>
      <c r="AN283" s="271"/>
      <c r="AO283" s="271"/>
      <c r="AP283" s="271"/>
      <c r="AQ283" s="271"/>
      <c r="AR283" s="271"/>
      <c r="AS283" s="271"/>
      <c r="AT283" s="271"/>
      <c r="AU283" s="271"/>
      <c r="AV283" s="271"/>
      <c r="AW283" s="271"/>
      <c r="AX283" s="271"/>
      <c r="AY283" s="271"/>
      <c r="AZ283" s="271"/>
      <c r="BA283" s="271"/>
      <c r="BB283" s="271"/>
      <c r="BC283" s="271"/>
      <c r="BD283" s="271"/>
      <c r="BE283" s="271"/>
      <c r="BF283" s="271"/>
      <c r="BG283" s="271"/>
      <c r="BH283" s="271"/>
      <c r="BI283" s="271"/>
      <c r="BJ283" s="271"/>
      <c r="BK283" s="271"/>
      <c r="BL283" s="271"/>
      <c r="BM283" s="271"/>
      <c r="BN283" s="271"/>
      <c r="BO283" s="271"/>
    </row>
    <row r="284" spans="1:67" s="248" customFormat="1" x14ac:dyDescent="0.25">
      <c r="A284" s="388"/>
      <c r="B284" s="388"/>
      <c r="C284" s="388"/>
      <c r="D284" s="388"/>
      <c r="E284" s="388"/>
      <c r="F284" s="388"/>
      <c r="G284" s="388"/>
      <c r="H284" s="388"/>
      <c r="I284" s="388"/>
      <c r="J284" s="388"/>
      <c r="K284" s="388"/>
      <c r="L284" s="403"/>
      <c r="M284" s="397"/>
      <c r="N284" s="398"/>
      <c r="O284" s="398"/>
      <c r="P284" s="398"/>
      <c r="Q284" s="398"/>
      <c r="R284" s="398"/>
      <c r="S284" s="398"/>
      <c r="T284" s="398"/>
      <c r="U284" s="398"/>
      <c r="V284" s="388"/>
      <c r="W284" s="391"/>
      <c r="X284" s="271"/>
      <c r="Y284" s="247"/>
      <c r="Z284" s="247"/>
      <c r="AA284" s="247"/>
      <c r="AB284" s="247"/>
      <c r="AC284" s="247"/>
      <c r="AD284" s="247"/>
      <c r="AE284" s="247"/>
      <c r="AF284" s="247"/>
      <c r="AG284" s="271"/>
      <c r="AH284" s="271"/>
      <c r="AI284" s="271"/>
      <c r="AJ284" s="271"/>
      <c r="AK284" s="271"/>
      <c r="AL284" s="271"/>
      <c r="AM284" s="271"/>
      <c r="AN284" s="271"/>
      <c r="AO284" s="271"/>
      <c r="AP284" s="271"/>
      <c r="AQ284" s="271"/>
      <c r="AR284" s="271"/>
      <c r="AS284" s="271"/>
      <c r="AT284" s="271"/>
      <c r="AU284" s="271"/>
      <c r="AV284" s="271"/>
      <c r="AW284" s="271"/>
      <c r="AX284" s="271"/>
      <c r="AY284" s="271"/>
      <c r="AZ284" s="271"/>
      <c r="BA284" s="271"/>
      <c r="BB284" s="271"/>
      <c r="BC284" s="271"/>
      <c r="BD284" s="271"/>
      <c r="BE284" s="271"/>
      <c r="BF284" s="271"/>
      <c r="BG284" s="271"/>
      <c r="BH284" s="271"/>
      <c r="BI284" s="271"/>
      <c r="BJ284" s="271"/>
      <c r="BK284" s="271"/>
      <c r="BL284" s="271"/>
      <c r="BM284" s="271"/>
      <c r="BN284" s="271"/>
      <c r="BO284" s="271"/>
    </row>
    <row r="285" spans="1:67" s="248" customFormat="1" x14ac:dyDescent="0.25">
      <c r="A285" s="388"/>
      <c r="B285" s="388"/>
      <c r="C285" s="388"/>
      <c r="D285" s="388"/>
      <c r="E285" s="388"/>
      <c r="F285" s="388"/>
      <c r="G285" s="388"/>
      <c r="H285" s="388"/>
      <c r="I285" s="388"/>
      <c r="J285" s="388"/>
      <c r="K285" s="388"/>
      <c r="L285" s="403"/>
      <c r="M285" s="397"/>
      <c r="N285" s="398"/>
      <c r="O285" s="398"/>
      <c r="P285" s="398"/>
      <c r="Q285" s="398"/>
      <c r="R285" s="398"/>
      <c r="S285" s="398"/>
      <c r="T285" s="398"/>
      <c r="U285" s="398"/>
      <c r="V285" s="388"/>
      <c r="W285" s="391"/>
      <c r="X285" s="271"/>
      <c r="Y285" s="247"/>
      <c r="Z285" s="247"/>
      <c r="AA285" s="247"/>
      <c r="AB285" s="247"/>
      <c r="AC285" s="247"/>
      <c r="AD285" s="247"/>
      <c r="AE285" s="247"/>
      <c r="AF285" s="247"/>
      <c r="AG285" s="271"/>
      <c r="AH285" s="271"/>
      <c r="AI285" s="271"/>
      <c r="AJ285" s="271"/>
      <c r="AK285" s="271"/>
      <c r="AL285" s="271"/>
      <c r="AM285" s="271"/>
      <c r="AN285" s="271"/>
      <c r="AO285" s="271"/>
      <c r="AP285" s="271"/>
      <c r="AQ285" s="271"/>
      <c r="AR285" s="271"/>
      <c r="AS285" s="271"/>
      <c r="AT285" s="271"/>
      <c r="AU285" s="271"/>
      <c r="AV285" s="271"/>
      <c r="AW285" s="271"/>
      <c r="AX285" s="271"/>
      <c r="AY285" s="271"/>
      <c r="AZ285" s="271"/>
      <c r="BA285" s="271"/>
      <c r="BB285" s="271"/>
      <c r="BC285" s="271"/>
      <c r="BD285" s="271"/>
      <c r="BE285" s="271"/>
      <c r="BF285" s="271"/>
      <c r="BG285" s="271"/>
      <c r="BH285" s="271"/>
      <c r="BI285" s="271"/>
      <c r="BJ285" s="271"/>
      <c r="BK285" s="271"/>
      <c r="BL285" s="271"/>
      <c r="BM285" s="271"/>
      <c r="BN285" s="271"/>
      <c r="BO285" s="271"/>
    </row>
    <row r="286" spans="1:67" s="248" customFormat="1" x14ac:dyDescent="0.25">
      <c r="A286" s="388"/>
      <c r="B286" s="388"/>
      <c r="C286" s="388"/>
      <c r="D286" s="388"/>
      <c r="E286" s="388"/>
      <c r="F286" s="388"/>
      <c r="G286" s="388"/>
      <c r="H286" s="388"/>
      <c r="I286" s="388"/>
      <c r="J286" s="388"/>
      <c r="K286" s="388"/>
      <c r="L286" s="403"/>
      <c r="M286" s="397"/>
      <c r="N286" s="398"/>
      <c r="O286" s="398"/>
      <c r="P286" s="398"/>
      <c r="Q286" s="398"/>
      <c r="R286" s="398"/>
      <c r="S286" s="398"/>
      <c r="T286" s="398"/>
      <c r="U286" s="398"/>
      <c r="V286" s="388"/>
      <c r="W286" s="391"/>
      <c r="X286" s="271"/>
      <c r="Y286" s="247"/>
      <c r="Z286" s="247"/>
      <c r="AA286" s="247"/>
      <c r="AB286" s="247"/>
      <c r="AC286" s="247"/>
      <c r="AD286" s="247"/>
      <c r="AE286" s="247"/>
      <c r="AF286" s="247"/>
      <c r="AG286" s="271"/>
      <c r="AH286" s="271"/>
      <c r="AI286" s="271"/>
      <c r="AJ286" s="271"/>
      <c r="AK286" s="271"/>
      <c r="AL286" s="271"/>
      <c r="AM286" s="271"/>
      <c r="AN286" s="271"/>
      <c r="AO286" s="271"/>
      <c r="AP286" s="271"/>
      <c r="AQ286" s="271"/>
      <c r="AR286" s="271"/>
      <c r="AS286" s="271"/>
      <c r="AT286" s="271"/>
      <c r="AU286" s="271"/>
      <c r="AV286" s="271"/>
      <c r="AW286" s="271"/>
      <c r="AX286" s="271"/>
      <c r="AY286" s="271"/>
      <c r="AZ286" s="271"/>
      <c r="BA286" s="271"/>
      <c r="BB286" s="271"/>
      <c r="BC286" s="271"/>
      <c r="BD286" s="271"/>
      <c r="BE286" s="271"/>
      <c r="BF286" s="271"/>
      <c r="BG286" s="271"/>
      <c r="BH286" s="271"/>
      <c r="BI286" s="271"/>
      <c r="BJ286" s="271"/>
      <c r="BK286" s="271"/>
      <c r="BL286" s="271"/>
      <c r="BM286" s="271"/>
      <c r="BN286" s="271"/>
      <c r="BO286" s="271"/>
    </row>
    <row r="287" spans="1:67" s="248" customFormat="1" x14ac:dyDescent="0.25">
      <c r="A287" s="388"/>
      <c r="B287" s="388"/>
      <c r="C287" s="388"/>
      <c r="D287" s="388"/>
      <c r="E287" s="388"/>
      <c r="F287" s="388"/>
      <c r="G287" s="388"/>
      <c r="H287" s="388"/>
      <c r="I287" s="388"/>
      <c r="J287" s="388"/>
      <c r="K287" s="388"/>
      <c r="L287" s="403"/>
      <c r="M287" s="397"/>
      <c r="N287" s="398"/>
      <c r="O287" s="398"/>
      <c r="P287" s="398"/>
      <c r="Q287" s="398"/>
      <c r="R287" s="398"/>
      <c r="S287" s="398"/>
      <c r="T287" s="398"/>
      <c r="U287" s="398"/>
      <c r="V287" s="388"/>
      <c r="W287" s="391"/>
      <c r="X287" s="271"/>
      <c r="Y287" s="247"/>
      <c r="Z287" s="247"/>
      <c r="AA287" s="247"/>
      <c r="AB287" s="247"/>
      <c r="AC287" s="247"/>
      <c r="AD287" s="247"/>
      <c r="AE287" s="247"/>
      <c r="AF287" s="247"/>
      <c r="AG287" s="271"/>
      <c r="AH287" s="271"/>
      <c r="AI287" s="271"/>
      <c r="AJ287" s="271"/>
      <c r="AK287" s="271"/>
      <c r="AL287" s="271"/>
      <c r="AM287" s="271"/>
      <c r="AN287" s="271"/>
      <c r="AO287" s="271"/>
      <c r="AP287" s="271"/>
      <c r="AQ287" s="271"/>
      <c r="AR287" s="271"/>
      <c r="AS287" s="271"/>
      <c r="AT287" s="271"/>
      <c r="AU287" s="271"/>
      <c r="AV287" s="271"/>
      <c r="AW287" s="271"/>
      <c r="AX287" s="271"/>
      <c r="AY287" s="271"/>
      <c r="AZ287" s="271"/>
      <c r="BA287" s="271"/>
      <c r="BB287" s="271"/>
      <c r="BC287" s="271"/>
      <c r="BD287" s="271"/>
      <c r="BE287" s="271"/>
      <c r="BF287" s="271"/>
      <c r="BG287" s="271"/>
      <c r="BH287" s="271"/>
      <c r="BI287" s="271"/>
      <c r="BJ287" s="271"/>
      <c r="BK287" s="271"/>
      <c r="BL287" s="271"/>
      <c r="BM287" s="271"/>
      <c r="BN287" s="271"/>
      <c r="BO287" s="271"/>
    </row>
    <row r="288" spans="1:67" s="248" customFormat="1" x14ac:dyDescent="0.25">
      <c r="A288" s="388"/>
      <c r="B288" s="388"/>
      <c r="C288" s="388"/>
      <c r="D288" s="388"/>
      <c r="E288" s="388"/>
      <c r="F288" s="388"/>
      <c r="G288" s="388"/>
      <c r="H288" s="388"/>
      <c r="I288" s="388"/>
      <c r="J288" s="388"/>
      <c r="K288" s="388"/>
      <c r="L288" s="403"/>
      <c r="M288" s="397"/>
      <c r="N288" s="398"/>
      <c r="O288" s="398"/>
      <c r="P288" s="398"/>
      <c r="Q288" s="398"/>
      <c r="R288" s="398"/>
      <c r="S288" s="398"/>
      <c r="T288" s="398"/>
      <c r="U288" s="398"/>
      <c r="V288" s="388"/>
      <c r="W288" s="391"/>
      <c r="X288" s="271"/>
      <c r="Y288" s="247"/>
      <c r="Z288" s="247"/>
      <c r="AA288" s="247"/>
      <c r="AB288" s="247"/>
      <c r="AC288" s="247"/>
      <c r="AD288" s="247"/>
      <c r="AE288" s="247"/>
      <c r="AF288" s="247"/>
      <c r="AG288" s="271"/>
      <c r="AH288" s="271"/>
      <c r="AI288" s="271"/>
      <c r="AJ288" s="271"/>
      <c r="AK288" s="271"/>
      <c r="AL288" s="271"/>
      <c r="AM288" s="271"/>
      <c r="AN288" s="271"/>
      <c r="AO288" s="271"/>
      <c r="AP288" s="271"/>
      <c r="AQ288" s="271"/>
      <c r="AR288" s="271"/>
      <c r="AS288" s="271"/>
      <c r="AT288" s="271"/>
      <c r="AU288" s="271"/>
      <c r="AV288" s="271"/>
      <c r="AW288" s="271"/>
      <c r="AX288" s="271"/>
      <c r="AY288" s="271"/>
      <c r="AZ288" s="271"/>
      <c r="BA288" s="271"/>
      <c r="BB288" s="271"/>
      <c r="BC288" s="271"/>
      <c r="BD288" s="271"/>
      <c r="BE288" s="271"/>
      <c r="BF288" s="271"/>
      <c r="BG288" s="271"/>
      <c r="BH288" s="271"/>
      <c r="BI288" s="271"/>
      <c r="BJ288" s="271"/>
      <c r="BK288" s="271"/>
      <c r="BL288" s="271"/>
      <c r="BM288" s="271"/>
      <c r="BN288" s="271"/>
      <c r="BO288" s="271"/>
    </row>
    <row r="289" spans="1:67" s="248" customFormat="1" x14ac:dyDescent="0.25">
      <c r="A289" s="388"/>
      <c r="B289" s="388"/>
      <c r="C289" s="388"/>
      <c r="D289" s="388"/>
      <c r="E289" s="388"/>
      <c r="F289" s="388"/>
      <c r="G289" s="388"/>
      <c r="H289" s="388"/>
      <c r="I289" s="388"/>
      <c r="J289" s="388"/>
      <c r="K289" s="388"/>
      <c r="L289" s="403"/>
      <c r="M289" s="397"/>
      <c r="N289" s="398"/>
      <c r="O289" s="398"/>
      <c r="P289" s="398"/>
      <c r="Q289" s="398"/>
      <c r="R289" s="398"/>
      <c r="S289" s="398"/>
      <c r="T289" s="398"/>
      <c r="U289" s="398"/>
      <c r="V289" s="388"/>
      <c r="W289" s="391"/>
      <c r="X289" s="271"/>
      <c r="Y289" s="247"/>
      <c r="Z289" s="247"/>
      <c r="AA289" s="247"/>
      <c r="AB289" s="247"/>
      <c r="AC289" s="247"/>
      <c r="AD289" s="247"/>
      <c r="AE289" s="247"/>
      <c r="AF289" s="247"/>
      <c r="AG289" s="271"/>
      <c r="AH289" s="271"/>
      <c r="AI289" s="271"/>
      <c r="AJ289" s="271"/>
      <c r="AK289" s="271"/>
      <c r="AL289" s="271"/>
      <c r="AM289" s="271"/>
      <c r="AN289" s="271"/>
      <c r="AO289" s="271"/>
      <c r="AP289" s="271"/>
      <c r="AQ289" s="271"/>
      <c r="AR289" s="271"/>
      <c r="AS289" s="271"/>
      <c r="AT289" s="271"/>
      <c r="AU289" s="271"/>
      <c r="AV289" s="271"/>
      <c r="AW289" s="271"/>
      <c r="AX289" s="271"/>
      <c r="AY289" s="271"/>
      <c r="AZ289" s="271"/>
      <c r="BA289" s="271"/>
      <c r="BB289" s="271"/>
      <c r="BC289" s="271"/>
      <c r="BD289" s="271"/>
      <c r="BE289" s="271"/>
      <c r="BF289" s="271"/>
      <c r="BG289" s="271"/>
      <c r="BH289" s="271"/>
      <c r="BI289" s="271"/>
      <c r="BJ289" s="271"/>
      <c r="BK289" s="271"/>
      <c r="BL289" s="271"/>
      <c r="BM289" s="271"/>
      <c r="BN289" s="271"/>
      <c r="BO289" s="271"/>
    </row>
    <row r="290" spans="1:67" s="248" customFormat="1" x14ac:dyDescent="0.25">
      <c r="A290" s="388"/>
      <c r="B290" s="388"/>
      <c r="C290" s="388"/>
      <c r="D290" s="388"/>
      <c r="E290" s="388"/>
      <c r="F290" s="388"/>
      <c r="G290" s="388"/>
      <c r="H290" s="388"/>
      <c r="I290" s="388"/>
      <c r="J290" s="388"/>
      <c r="K290" s="388"/>
      <c r="L290" s="403"/>
      <c r="M290" s="397"/>
      <c r="N290" s="398"/>
      <c r="O290" s="398"/>
      <c r="P290" s="398"/>
      <c r="Q290" s="398"/>
      <c r="R290" s="398"/>
      <c r="S290" s="398"/>
      <c r="T290" s="398"/>
      <c r="U290" s="398"/>
      <c r="V290" s="388"/>
      <c r="W290" s="391"/>
      <c r="X290" s="271"/>
      <c r="Y290" s="247"/>
      <c r="Z290" s="247"/>
      <c r="AA290" s="247"/>
      <c r="AB290" s="247"/>
      <c r="AC290" s="247"/>
      <c r="AD290" s="247"/>
      <c r="AE290" s="247"/>
      <c r="AF290" s="247"/>
      <c r="AG290" s="271"/>
      <c r="AH290" s="271"/>
      <c r="AI290" s="271"/>
      <c r="AJ290" s="271"/>
      <c r="AK290" s="271"/>
      <c r="AL290" s="271"/>
      <c r="AM290" s="271"/>
      <c r="AN290" s="271"/>
      <c r="AO290" s="271"/>
      <c r="AP290" s="271"/>
      <c r="AQ290" s="271"/>
      <c r="AR290" s="271"/>
      <c r="AS290" s="271"/>
      <c r="AT290" s="271"/>
      <c r="AU290" s="271"/>
      <c r="AV290" s="271"/>
      <c r="AW290" s="271"/>
      <c r="AX290" s="271"/>
      <c r="AY290" s="271"/>
      <c r="AZ290" s="271"/>
      <c r="BA290" s="271"/>
      <c r="BB290" s="271"/>
      <c r="BC290" s="271"/>
      <c r="BD290" s="271"/>
      <c r="BE290" s="271"/>
      <c r="BF290" s="271"/>
      <c r="BG290" s="271"/>
      <c r="BH290" s="271"/>
      <c r="BI290" s="271"/>
      <c r="BJ290" s="271"/>
      <c r="BK290" s="271"/>
      <c r="BL290" s="271"/>
      <c r="BM290" s="271"/>
      <c r="BN290" s="271"/>
      <c r="BO290" s="271"/>
    </row>
    <row r="291" spans="1:67" s="248" customFormat="1" x14ac:dyDescent="0.25">
      <c r="A291" s="388"/>
      <c r="B291" s="388"/>
      <c r="C291" s="388"/>
      <c r="D291" s="388"/>
      <c r="E291" s="388"/>
      <c r="F291" s="388"/>
      <c r="G291" s="388"/>
      <c r="H291" s="388"/>
      <c r="I291" s="388"/>
      <c r="J291" s="388"/>
      <c r="K291" s="388"/>
      <c r="L291" s="403"/>
      <c r="M291" s="397"/>
      <c r="N291" s="398"/>
      <c r="O291" s="398"/>
      <c r="P291" s="398"/>
      <c r="Q291" s="398"/>
      <c r="R291" s="398"/>
      <c r="S291" s="398"/>
      <c r="T291" s="398"/>
      <c r="U291" s="398"/>
      <c r="V291" s="388"/>
      <c r="W291" s="391"/>
      <c r="X291" s="271"/>
      <c r="Y291" s="247"/>
      <c r="Z291" s="247"/>
      <c r="AA291" s="247"/>
      <c r="AB291" s="247"/>
      <c r="AC291" s="247"/>
      <c r="AD291" s="247"/>
      <c r="AE291" s="247"/>
      <c r="AF291" s="247"/>
      <c r="AG291" s="271"/>
      <c r="AH291" s="271"/>
      <c r="AI291" s="271"/>
      <c r="AJ291" s="271"/>
      <c r="AK291" s="271"/>
      <c r="AL291" s="271"/>
      <c r="AM291" s="271"/>
      <c r="AN291" s="271"/>
      <c r="AO291" s="271"/>
      <c r="AP291" s="271"/>
      <c r="AQ291" s="271"/>
      <c r="AR291" s="271"/>
      <c r="AS291" s="271"/>
      <c r="AT291" s="271"/>
      <c r="AU291" s="271"/>
      <c r="AV291" s="271"/>
      <c r="AW291" s="271"/>
      <c r="AX291" s="271"/>
      <c r="AY291" s="271"/>
      <c r="AZ291" s="271"/>
      <c r="BA291" s="271"/>
      <c r="BB291" s="271"/>
      <c r="BC291" s="271"/>
      <c r="BD291" s="271"/>
      <c r="BE291" s="271"/>
      <c r="BF291" s="271"/>
      <c r="BG291" s="271"/>
      <c r="BH291" s="271"/>
      <c r="BI291" s="271"/>
      <c r="BJ291" s="271"/>
      <c r="BK291" s="271"/>
      <c r="BL291" s="271"/>
      <c r="BM291" s="271"/>
      <c r="BN291" s="271"/>
      <c r="BO291" s="271"/>
    </row>
    <row r="292" spans="1:67" s="248" customFormat="1" x14ac:dyDescent="0.25">
      <c r="A292" s="388"/>
      <c r="B292" s="388"/>
      <c r="C292" s="388"/>
      <c r="D292" s="388"/>
      <c r="E292" s="388"/>
      <c r="F292" s="388"/>
      <c r="G292" s="388"/>
      <c r="H292" s="388"/>
      <c r="I292" s="388"/>
      <c r="J292" s="388"/>
      <c r="K292" s="388"/>
      <c r="L292" s="403"/>
      <c r="M292" s="397"/>
      <c r="N292" s="398"/>
      <c r="O292" s="398"/>
      <c r="P292" s="398"/>
      <c r="Q292" s="398"/>
      <c r="R292" s="398"/>
      <c r="S292" s="398"/>
      <c r="T292" s="398"/>
      <c r="U292" s="398"/>
      <c r="V292" s="388"/>
      <c r="W292" s="391"/>
      <c r="X292" s="271"/>
      <c r="Y292" s="247"/>
      <c r="Z292" s="247"/>
      <c r="AA292" s="247"/>
      <c r="AB292" s="247"/>
      <c r="AC292" s="247"/>
      <c r="AD292" s="247"/>
      <c r="AE292" s="247"/>
      <c r="AF292" s="247"/>
      <c r="AG292" s="271"/>
      <c r="AH292" s="271"/>
      <c r="AI292" s="271"/>
      <c r="AJ292" s="271"/>
      <c r="AK292" s="271"/>
      <c r="AL292" s="271"/>
      <c r="AM292" s="271"/>
      <c r="AN292" s="271"/>
      <c r="AO292" s="271"/>
      <c r="AP292" s="271"/>
      <c r="AQ292" s="271"/>
      <c r="AR292" s="271"/>
      <c r="AS292" s="271"/>
      <c r="AT292" s="271"/>
      <c r="AU292" s="271"/>
      <c r="AV292" s="271"/>
      <c r="AW292" s="271"/>
      <c r="AX292" s="271"/>
      <c r="AY292" s="271"/>
      <c r="AZ292" s="271"/>
      <c r="BA292" s="271"/>
      <c r="BB292" s="271"/>
      <c r="BC292" s="271"/>
      <c r="BD292" s="271"/>
      <c r="BE292" s="271"/>
      <c r="BF292" s="271"/>
      <c r="BG292" s="271"/>
      <c r="BH292" s="271"/>
      <c r="BI292" s="271"/>
      <c r="BJ292" s="271"/>
      <c r="BK292" s="271"/>
      <c r="BL292" s="271"/>
      <c r="BM292" s="271"/>
      <c r="BN292" s="271"/>
      <c r="BO292" s="271"/>
    </row>
    <row r="293" spans="1:67" s="248" customFormat="1" x14ac:dyDescent="0.25">
      <c r="A293" s="388"/>
      <c r="B293" s="388"/>
      <c r="C293" s="388"/>
      <c r="D293" s="388"/>
      <c r="E293" s="388"/>
      <c r="F293" s="388"/>
      <c r="G293" s="388"/>
      <c r="H293" s="388"/>
      <c r="I293" s="388"/>
      <c r="J293" s="388"/>
      <c r="K293" s="388"/>
      <c r="L293" s="403"/>
      <c r="M293" s="397"/>
      <c r="N293" s="398"/>
      <c r="O293" s="398"/>
      <c r="P293" s="398"/>
      <c r="Q293" s="398"/>
      <c r="R293" s="398"/>
      <c r="S293" s="398"/>
      <c r="T293" s="398"/>
      <c r="U293" s="398"/>
      <c r="V293" s="388"/>
      <c r="W293" s="391"/>
      <c r="X293" s="271"/>
      <c r="Y293" s="247"/>
      <c r="Z293" s="247"/>
      <c r="AA293" s="247"/>
      <c r="AB293" s="247"/>
      <c r="AC293" s="247"/>
      <c r="AD293" s="247"/>
      <c r="AE293" s="247"/>
      <c r="AF293" s="247"/>
      <c r="AG293" s="271"/>
      <c r="AH293" s="271"/>
      <c r="AI293" s="271"/>
      <c r="AJ293" s="271"/>
      <c r="AK293" s="271"/>
      <c r="AL293" s="271"/>
      <c r="AM293" s="271"/>
      <c r="AN293" s="271"/>
      <c r="AO293" s="271"/>
      <c r="AP293" s="271"/>
      <c r="AQ293" s="271"/>
      <c r="AR293" s="271"/>
      <c r="AS293" s="271"/>
      <c r="AT293" s="271"/>
      <c r="AU293" s="271"/>
      <c r="AV293" s="271"/>
      <c r="AW293" s="271"/>
      <c r="AX293" s="271"/>
      <c r="AY293" s="271"/>
      <c r="AZ293" s="271"/>
      <c r="BA293" s="271"/>
      <c r="BB293" s="271"/>
      <c r="BC293" s="271"/>
      <c r="BD293" s="271"/>
      <c r="BE293" s="271"/>
      <c r="BF293" s="271"/>
      <c r="BG293" s="271"/>
      <c r="BH293" s="271"/>
      <c r="BI293" s="271"/>
      <c r="BJ293" s="271"/>
      <c r="BK293" s="271"/>
      <c r="BL293" s="271"/>
      <c r="BM293" s="271"/>
      <c r="BN293" s="271"/>
      <c r="BO293" s="271"/>
    </row>
    <row r="294" spans="1:67" s="248" customFormat="1" x14ac:dyDescent="0.25">
      <c r="A294" s="388"/>
      <c r="B294" s="388"/>
      <c r="C294" s="388"/>
      <c r="D294" s="388"/>
      <c r="E294" s="388"/>
      <c r="F294" s="388"/>
      <c r="G294" s="388"/>
      <c r="H294" s="388"/>
      <c r="I294" s="388"/>
      <c r="J294" s="388"/>
      <c r="K294" s="388"/>
      <c r="L294" s="403"/>
      <c r="M294" s="397"/>
      <c r="N294" s="398"/>
      <c r="O294" s="398"/>
      <c r="P294" s="398"/>
      <c r="Q294" s="398"/>
      <c r="R294" s="398"/>
      <c r="S294" s="398"/>
      <c r="T294" s="398"/>
      <c r="U294" s="398"/>
      <c r="V294" s="388"/>
      <c r="W294" s="391"/>
      <c r="X294" s="271"/>
      <c r="Y294" s="247"/>
      <c r="Z294" s="247"/>
      <c r="AA294" s="247"/>
      <c r="AB294" s="247"/>
      <c r="AC294" s="247"/>
      <c r="AD294" s="247"/>
      <c r="AE294" s="247"/>
      <c r="AF294" s="247"/>
      <c r="AG294" s="271"/>
      <c r="AH294" s="271"/>
      <c r="AI294" s="271"/>
      <c r="AJ294" s="271"/>
      <c r="AK294" s="271"/>
      <c r="AL294" s="271"/>
      <c r="AM294" s="271"/>
      <c r="AN294" s="271"/>
      <c r="AO294" s="271"/>
      <c r="AP294" s="271"/>
      <c r="AQ294" s="271"/>
      <c r="AR294" s="271"/>
      <c r="AS294" s="271"/>
      <c r="AT294" s="271"/>
      <c r="AU294" s="271"/>
      <c r="AV294" s="271"/>
      <c r="AW294" s="271"/>
      <c r="AX294" s="271"/>
      <c r="AY294" s="271"/>
      <c r="AZ294" s="271"/>
      <c r="BA294" s="271"/>
      <c r="BB294" s="271"/>
      <c r="BC294" s="271"/>
      <c r="BD294" s="271"/>
      <c r="BE294" s="271"/>
      <c r="BF294" s="271"/>
      <c r="BG294" s="271"/>
      <c r="BH294" s="271"/>
      <c r="BI294" s="271"/>
      <c r="BJ294" s="271"/>
      <c r="BK294" s="271"/>
      <c r="BL294" s="271"/>
      <c r="BM294" s="271"/>
      <c r="BN294" s="271"/>
      <c r="BO294" s="271"/>
    </row>
    <row r="295" spans="1:67" s="248" customFormat="1" x14ac:dyDescent="0.25">
      <c r="A295" s="388"/>
      <c r="B295" s="388"/>
      <c r="C295" s="388"/>
      <c r="D295" s="388"/>
      <c r="E295" s="388"/>
      <c r="F295" s="388"/>
      <c r="G295" s="388"/>
      <c r="H295" s="388"/>
      <c r="I295" s="388"/>
      <c r="J295" s="388"/>
      <c r="K295" s="388"/>
      <c r="L295" s="403"/>
      <c r="M295" s="397"/>
      <c r="N295" s="398"/>
      <c r="O295" s="398"/>
      <c r="P295" s="398"/>
      <c r="Q295" s="398"/>
      <c r="R295" s="398"/>
      <c r="S295" s="398"/>
      <c r="T295" s="398"/>
      <c r="U295" s="398"/>
      <c r="V295" s="388"/>
      <c r="W295" s="391"/>
      <c r="X295" s="271"/>
      <c r="Y295" s="247"/>
      <c r="Z295" s="247"/>
      <c r="AA295" s="247"/>
      <c r="AB295" s="247"/>
      <c r="AC295" s="247"/>
      <c r="AD295" s="247"/>
      <c r="AE295" s="247"/>
      <c r="AF295" s="247"/>
      <c r="AG295" s="271"/>
      <c r="AH295" s="271"/>
      <c r="AI295" s="271"/>
      <c r="AJ295" s="271"/>
      <c r="AK295" s="271"/>
      <c r="AL295" s="271"/>
      <c r="AM295" s="271"/>
      <c r="AN295" s="271"/>
      <c r="AO295" s="271"/>
      <c r="AP295" s="271"/>
      <c r="AQ295" s="271"/>
      <c r="AR295" s="271"/>
      <c r="AS295" s="271"/>
      <c r="AT295" s="271"/>
      <c r="AU295" s="271"/>
      <c r="AV295" s="271"/>
      <c r="AW295" s="271"/>
      <c r="AX295" s="271"/>
      <c r="AY295" s="271"/>
      <c r="AZ295" s="271"/>
      <c r="BA295" s="271"/>
      <c r="BB295" s="271"/>
      <c r="BC295" s="271"/>
      <c r="BD295" s="271"/>
      <c r="BE295" s="271"/>
      <c r="BF295" s="271"/>
      <c r="BG295" s="271"/>
      <c r="BH295" s="271"/>
      <c r="BI295" s="271"/>
      <c r="BJ295" s="271"/>
      <c r="BK295" s="271"/>
      <c r="BL295" s="271"/>
      <c r="BM295" s="271"/>
      <c r="BN295" s="271"/>
      <c r="BO295" s="271"/>
    </row>
    <row r="296" spans="1:67" s="248" customFormat="1" x14ac:dyDescent="0.25">
      <c r="A296" s="388"/>
      <c r="B296" s="388"/>
      <c r="C296" s="388"/>
      <c r="D296" s="388"/>
      <c r="E296" s="388"/>
      <c r="F296" s="388"/>
      <c r="G296" s="388"/>
      <c r="H296" s="388"/>
      <c r="I296" s="388"/>
      <c r="J296" s="388"/>
      <c r="K296" s="388"/>
      <c r="L296" s="403"/>
      <c r="M296" s="397"/>
      <c r="N296" s="398"/>
      <c r="O296" s="398"/>
      <c r="P296" s="398"/>
      <c r="Q296" s="398"/>
      <c r="R296" s="398"/>
      <c r="S296" s="398"/>
      <c r="T296" s="398"/>
      <c r="U296" s="398"/>
      <c r="V296" s="388"/>
      <c r="W296" s="391"/>
      <c r="X296" s="271"/>
      <c r="Y296" s="247"/>
      <c r="Z296" s="247"/>
      <c r="AA296" s="247"/>
      <c r="AB296" s="247"/>
      <c r="AC296" s="247"/>
      <c r="AD296" s="247"/>
      <c r="AE296" s="247"/>
      <c r="AF296" s="247"/>
      <c r="AG296" s="271"/>
      <c r="AH296" s="271"/>
      <c r="AI296" s="271"/>
      <c r="AJ296" s="271"/>
      <c r="AK296" s="271"/>
      <c r="AL296" s="271"/>
      <c r="AM296" s="271"/>
      <c r="AN296" s="271"/>
      <c r="AO296" s="271"/>
      <c r="AP296" s="271"/>
      <c r="AQ296" s="271"/>
      <c r="AR296" s="271"/>
      <c r="AS296" s="271"/>
      <c r="AT296" s="271"/>
      <c r="AU296" s="271"/>
      <c r="AV296" s="271"/>
      <c r="AW296" s="271"/>
      <c r="AX296" s="271"/>
      <c r="AY296" s="271"/>
      <c r="AZ296" s="271"/>
      <c r="BA296" s="271"/>
      <c r="BB296" s="271"/>
      <c r="BC296" s="271"/>
      <c r="BD296" s="271"/>
      <c r="BE296" s="271"/>
      <c r="BF296" s="271"/>
      <c r="BG296" s="271"/>
      <c r="BH296" s="271"/>
      <c r="BI296" s="271"/>
      <c r="BJ296" s="271"/>
      <c r="BK296" s="271"/>
      <c r="BL296" s="271"/>
      <c r="BM296" s="271"/>
      <c r="BN296" s="271"/>
      <c r="BO296" s="271"/>
    </row>
    <row r="297" spans="1:67" s="248" customFormat="1" x14ac:dyDescent="0.25">
      <c r="A297" s="388"/>
      <c r="B297" s="388"/>
      <c r="C297" s="388"/>
      <c r="D297" s="388"/>
      <c r="E297" s="388"/>
      <c r="F297" s="388"/>
      <c r="G297" s="388"/>
      <c r="H297" s="388"/>
      <c r="I297" s="388"/>
      <c r="J297" s="388"/>
      <c r="K297" s="388"/>
      <c r="L297" s="403"/>
      <c r="M297" s="397"/>
      <c r="N297" s="398"/>
      <c r="O297" s="398"/>
      <c r="P297" s="398"/>
      <c r="Q297" s="398"/>
      <c r="R297" s="398"/>
      <c r="S297" s="398"/>
      <c r="T297" s="398"/>
      <c r="U297" s="398"/>
      <c r="V297" s="388"/>
      <c r="W297" s="391"/>
      <c r="X297" s="271"/>
      <c r="Y297" s="247"/>
      <c r="Z297" s="247"/>
      <c r="AA297" s="247"/>
      <c r="AB297" s="247"/>
      <c r="AC297" s="247"/>
      <c r="AD297" s="247"/>
      <c r="AE297" s="247"/>
      <c r="AF297" s="247"/>
      <c r="AG297" s="271"/>
      <c r="AH297" s="271"/>
      <c r="AI297" s="271"/>
      <c r="AJ297" s="271"/>
      <c r="AK297" s="271"/>
      <c r="AL297" s="271"/>
      <c r="AM297" s="271"/>
      <c r="AN297" s="271"/>
      <c r="AO297" s="271"/>
      <c r="AP297" s="271"/>
      <c r="AQ297" s="271"/>
      <c r="AR297" s="271"/>
      <c r="AS297" s="271"/>
      <c r="AT297" s="271"/>
      <c r="AU297" s="271"/>
      <c r="AV297" s="271"/>
      <c r="AW297" s="271"/>
      <c r="AX297" s="271"/>
      <c r="AY297" s="271"/>
      <c r="AZ297" s="271"/>
      <c r="BA297" s="271"/>
      <c r="BB297" s="271"/>
      <c r="BC297" s="271"/>
      <c r="BD297" s="271"/>
      <c r="BE297" s="271"/>
      <c r="BF297" s="271"/>
      <c r="BG297" s="271"/>
      <c r="BH297" s="271"/>
      <c r="BI297" s="271"/>
      <c r="BJ297" s="271"/>
      <c r="BK297" s="271"/>
      <c r="BL297" s="271"/>
      <c r="BM297" s="271"/>
      <c r="BN297" s="271"/>
      <c r="BO297" s="271"/>
    </row>
    <row r="298" spans="1:67" s="248" customFormat="1" x14ac:dyDescent="0.25">
      <c r="A298" s="388"/>
      <c r="B298" s="388"/>
      <c r="C298" s="388"/>
      <c r="D298" s="388"/>
      <c r="E298" s="388"/>
      <c r="F298" s="388"/>
      <c r="G298" s="388"/>
      <c r="H298" s="388"/>
      <c r="I298" s="388"/>
      <c r="J298" s="388"/>
      <c r="K298" s="388"/>
      <c r="L298" s="403"/>
      <c r="M298" s="397"/>
      <c r="N298" s="398"/>
      <c r="O298" s="398"/>
      <c r="P298" s="398"/>
      <c r="Q298" s="398"/>
      <c r="R298" s="398"/>
      <c r="S298" s="398"/>
      <c r="T298" s="398"/>
      <c r="U298" s="398"/>
      <c r="V298" s="388"/>
      <c r="W298" s="391"/>
      <c r="X298" s="271"/>
      <c r="Y298" s="247"/>
      <c r="Z298" s="247"/>
      <c r="AA298" s="247"/>
      <c r="AB298" s="247"/>
      <c r="AC298" s="247"/>
      <c r="AD298" s="247"/>
      <c r="AE298" s="247"/>
      <c r="AF298" s="247"/>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1"/>
      <c r="BC298" s="271"/>
      <c r="BD298" s="271"/>
      <c r="BE298" s="271"/>
      <c r="BF298" s="271"/>
      <c r="BG298" s="271"/>
      <c r="BH298" s="271"/>
      <c r="BI298" s="271"/>
      <c r="BJ298" s="271"/>
      <c r="BK298" s="271"/>
      <c r="BL298" s="271"/>
      <c r="BM298" s="271"/>
      <c r="BN298" s="271"/>
      <c r="BO298" s="271"/>
    </row>
    <row r="299" spans="1:67" s="248" customFormat="1" x14ac:dyDescent="0.25">
      <c r="A299" s="388"/>
      <c r="B299" s="388"/>
      <c r="C299" s="388"/>
      <c r="D299" s="388"/>
      <c r="E299" s="388"/>
      <c r="F299" s="388"/>
      <c r="G299" s="388"/>
      <c r="H299" s="388"/>
      <c r="I299" s="388"/>
      <c r="J299" s="388"/>
      <c r="K299" s="388"/>
      <c r="L299" s="403"/>
      <c r="M299" s="397"/>
      <c r="N299" s="398"/>
      <c r="O299" s="398"/>
      <c r="P299" s="398"/>
      <c r="Q299" s="398"/>
      <c r="R299" s="398"/>
      <c r="S299" s="398"/>
      <c r="T299" s="398"/>
      <c r="U299" s="398"/>
      <c r="V299" s="388"/>
      <c r="W299" s="391"/>
      <c r="X299" s="271"/>
      <c r="Y299" s="247"/>
      <c r="Z299" s="247"/>
      <c r="AA299" s="247"/>
      <c r="AB299" s="247"/>
      <c r="AC299" s="247"/>
      <c r="AD299" s="247"/>
      <c r="AE299" s="247"/>
      <c r="AF299" s="247"/>
      <c r="AG299" s="271"/>
      <c r="AH299" s="271"/>
      <c r="AI299" s="271"/>
      <c r="AJ299" s="271"/>
      <c r="AK299" s="271"/>
      <c r="AL299" s="271"/>
      <c r="AM299" s="271"/>
      <c r="AN299" s="271"/>
      <c r="AO299" s="271"/>
      <c r="AP299" s="271"/>
      <c r="AQ299" s="271"/>
      <c r="AR299" s="271"/>
      <c r="AS299" s="271"/>
      <c r="AT299" s="271"/>
      <c r="AU299" s="271"/>
      <c r="AV299" s="271"/>
      <c r="AW299" s="271"/>
      <c r="AX299" s="271"/>
      <c r="AY299" s="271"/>
      <c r="AZ299" s="271"/>
      <c r="BA299" s="271"/>
      <c r="BB299" s="271"/>
      <c r="BC299" s="271"/>
      <c r="BD299" s="271"/>
      <c r="BE299" s="271"/>
      <c r="BF299" s="271"/>
      <c r="BG299" s="271"/>
      <c r="BH299" s="271"/>
      <c r="BI299" s="271"/>
      <c r="BJ299" s="271"/>
      <c r="BK299" s="271"/>
      <c r="BL299" s="271"/>
      <c r="BM299" s="271"/>
      <c r="BN299" s="271"/>
      <c r="BO299" s="271"/>
    </row>
    <row r="300" spans="1:67" s="248" customFormat="1" x14ac:dyDescent="0.25">
      <c r="A300" s="388"/>
      <c r="B300" s="388"/>
      <c r="C300" s="388"/>
      <c r="D300" s="388"/>
      <c r="E300" s="388"/>
      <c r="F300" s="388"/>
      <c r="G300" s="388"/>
      <c r="H300" s="388"/>
      <c r="I300" s="388"/>
      <c r="J300" s="388"/>
      <c r="K300" s="388"/>
      <c r="L300" s="403"/>
      <c r="M300" s="397"/>
      <c r="N300" s="398"/>
      <c r="O300" s="398"/>
      <c r="P300" s="398"/>
      <c r="Q300" s="398"/>
      <c r="R300" s="398"/>
      <c r="S300" s="398"/>
      <c r="T300" s="398"/>
      <c r="U300" s="398"/>
      <c r="V300" s="388"/>
      <c r="W300" s="391"/>
      <c r="X300" s="271"/>
      <c r="Y300" s="247"/>
      <c r="Z300" s="247"/>
      <c r="AA300" s="247"/>
      <c r="AB300" s="247"/>
      <c r="AC300" s="247"/>
      <c r="AD300" s="247"/>
      <c r="AE300" s="247"/>
      <c r="AF300" s="247"/>
      <c r="AG300" s="271"/>
      <c r="AH300" s="271"/>
      <c r="AI300" s="271"/>
      <c r="AJ300" s="271"/>
      <c r="AK300" s="271"/>
      <c r="AL300" s="271"/>
      <c r="AM300" s="271"/>
      <c r="AN300" s="271"/>
      <c r="AO300" s="271"/>
      <c r="AP300" s="271"/>
      <c r="AQ300" s="271"/>
      <c r="AR300" s="271"/>
      <c r="AS300" s="271"/>
      <c r="AT300" s="271"/>
      <c r="AU300" s="271"/>
      <c r="AV300" s="271"/>
      <c r="AW300" s="271"/>
      <c r="AX300" s="271"/>
      <c r="AY300" s="271"/>
      <c r="AZ300" s="271"/>
      <c r="BA300" s="271"/>
      <c r="BB300" s="271"/>
      <c r="BC300" s="271"/>
      <c r="BD300" s="271"/>
      <c r="BE300" s="271"/>
      <c r="BF300" s="271"/>
      <c r="BG300" s="271"/>
      <c r="BH300" s="271"/>
      <c r="BI300" s="271"/>
      <c r="BJ300" s="271"/>
      <c r="BK300" s="271"/>
      <c r="BL300" s="271"/>
      <c r="BM300" s="271"/>
      <c r="BN300" s="271"/>
      <c r="BO300" s="271"/>
    </row>
    <row r="301" spans="1:67" s="248" customFormat="1" x14ac:dyDescent="0.25">
      <c r="A301" s="388"/>
      <c r="B301" s="388"/>
      <c r="C301" s="388"/>
      <c r="D301" s="388"/>
      <c r="E301" s="388"/>
      <c r="F301" s="388"/>
      <c r="G301" s="388"/>
      <c r="H301" s="388"/>
      <c r="I301" s="388"/>
      <c r="J301" s="388"/>
      <c r="K301" s="388"/>
      <c r="L301" s="403"/>
      <c r="M301" s="397"/>
      <c r="N301" s="398"/>
      <c r="O301" s="398"/>
      <c r="P301" s="398"/>
      <c r="Q301" s="398"/>
      <c r="R301" s="398"/>
      <c r="S301" s="398"/>
      <c r="T301" s="398"/>
      <c r="U301" s="398"/>
      <c r="V301" s="388"/>
      <c r="W301" s="391"/>
      <c r="X301" s="271"/>
      <c r="Y301" s="247"/>
      <c r="Z301" s="247"/>
      <c r="AA301" s="247"/>
      <c r="AB301" s="247"/>
      <c r="AC301" s="247"/>
      <c r="AD301" s="247"/>
      <c r="AE301" s="247"/>
      <c r="AF301" s="247"/>
      <c r="AG301" s="271"/>
      <c r="AH301" s="271"/>
      <c r="AI301" s="271"/>
      <c r="AJ301" s="271"/>
      <c r="AK301" s="271"/>
      <c r="AL301" s="271"/>
      <c r="AM301" s="271"/>
      <c r="AN301" s="271"/>
      <c r="AO301" s="271"/>
      <c r="AP301" s="271"/>
      <c r="AQ301" s="271"/>
      <c r="AR301" s="271"/>
      <c r="AS301" s="271"/>
      <c r="AT301" s="271"/>
      <c r="AU301" s="271"/>
      <c r="AV301" s="271"/>
      <c r="AW301" s="271"/>
      <c r="AX301" s="271"/>
      <c r="AY301" s="271"/>
      <c r="AZ301" s="271"/>
      <c r="BA301" s="271"/>
      <c r="BB301" s="271"/>
      <c r="BC301" s="271"/>
      <c r="BD301" s="271"/>
      <c r="BE301" s="271"/>
      <c r="BF301" s="271"/>
      <c r="BG301" s="271"/>
      <c r="BH301" s="271"/>
      <c r="BI301" s="271"/>
      <c r="BJ301" s="271"/>
      <c r="BK301" s="271"/>
      <c r="BL301" s="271"/>
      <c r="BM301" s="271"/>
      <c r="BN301" s="271"/>
      <c r="BO301" s="271"/>
    </row>
    <row r="302" spans="1:67" s="248" customFormat="1" x14ac:dyDescent="0.25">
      <c r="A302" s="388"/>
      <c r="B302" s="388"/>
      <c r="C302" s="388"/>
      <c r="D302" s="388"/>
      <c r="E302" s="388"/>
      <c r="F302" s="388"/>
      <c r="G302" s="388"/>
      <c r="H302" s="388"/>
      <c r="I302" s="388"/>
      <c r="J302" s="388"/>
      <c r="K302" s="388"/>
      <c r="L302" s="403"/>
      <c r="M302" s="397"/>
      <c r="N302" s="398"/>
      <c r="O302" s="398"/>
      <c r="P302" s="398"/>
      <c r="Q302" s="398"/>
      <c r="R302" s="398"/>
      <c r="S302" s="398"/>
      <c r="T302" s="398"/>
      <c r="U302" s="398"/>
      <c r="V302" s="388"/>
      <c r="W302" s="391"/>
      <c r="X302" s="271"/>
      <c r="Y302" s="247"/>
      <c r="Z302" s="247"/>
      <c r="AA302" s="247"/>
      <c r="AB302" s="247"/>
      <c r="AC302" s="247"/>
      <c r="AD302" s="247"/>
      <c r="AE302" s="247"/>
      <c r="AF302" s="247"/>
      <c r="AG302" s="271"/>
      <c r="AH302" s="271"/>
      <c r="AI302" s="271"/>
      <c r="AJ302" s="271"/>
      <c r="AK302" s="271"/>
      <c r="AL302" s="271"/>
      <c r="AM302" s="271"/>
      <c r="AN302" s="271"/>
      <c r="AO302" s="271"/>
      <c r="AP302" s="271"/>
      <c r="AQ302" s="271"/>
      <c r="AR302" s="271"/>
      <c r="AS302" s="271"/>
      <c r="AT302" s="271"/>
      <c r="AU302" s="271"/>
      <c r="AV302" s="271"/>
      <c r="AW302" s="271"/>
      <c r="AX302" s="271"/>
      <c r="AY302" s="271"/>
      <c r="AZ302" s="271"/>
      <c r="BA302" s="271"/>
      <c r="BB302" s="271"/>
      <c r="BC302" s="271"/>
      <c r="BD302" s="271"/>
      <c r="BE302" s="271"/>
      <c r="BF302" s="271"/>
      <c r="BG302" s="271"/>
      <c r="BH302" s="271"/>
      <c r="BI302" s="271"/>
      <c r="BJ302" s="271"/>
      <c r="BK302" s="271"/>
      <c r="BL302" s="271"/>
      <c r="BM302" s="271"/>
      <c r="BN302" s="271"/>
      <c r="BO302" s="271"/>
    </row>
    <row r="303" spans="1:67" s="248" customFormat="1" x14ac:dyDescent="0.25">
      <c r="A303" s="388"/>
      <c r="B303" s="388"/>
      <c r="C303" s="388"/>
      <c r="D303" s="388"/>
      <c r="E303" s="388"/>
      <c r="F303" s="388"/>
      <c r="G303" s="388"/>
      <c r="H303" s="388"/>
      <c r="I303" s="388"/>
      <c r="J303" s="388"/>
      <c r="K303" s="388"/>
      <c r="L303" s="403"/>
      <c r="M303" s="397"/>
      <c r="N303" s="398"/>
      <c r="O303" s="398"/>
      <c r="P303" s="398"/>
      <c r="Q303" s="398"/>
      <c r="R303" s="398"/>
      <c r="S303" s="398"/>
      <c r="T303" s="398"/>
      <c r="U303" s="398"/>
      <c r="V303" s="388"/>
      <c r="W303" s="391"/>
      <c r="X303" s="271"/>
      <c r="Y303" s="247"/>
      <c r="Z303" s="247"/>
      <c r="AA303" s="247"/>
      <c r="AB303" s="247"/>
      <c r="AC303" s="247"/>
      <c r="AD303" s="247"/>
      <c r="AE303" s="247"/>
      <c r="AF303" s="247"/>
      <c r="AG303" s="271"/>
      <c r="AH303" s="271"/>
      <c r="AI303" s="271"/>
      <c r="AJ303" s="271"/>
      <c r="AK303" s="271"/>
      <c r="AL303" s="271"/>
      <c r="AM303" s="271"/>
      <c r="AN303" s="271"/>
      <c r="AO303" s="271"/>
      <c r="AP303" s="271"/>
      <c r="AQ303" s="271"/>
      <c r="AR303" s="271"/>
      <c r="AS303" s="271"/>
      <c r="AT303" s="271"/>
      <c r="AU303" s="271"/>
      <c r="AV303" s="271"/>
      <c r="AW303" s="271"/>
      <c r="AX303" s="271"/>
      <c r="AY303" s="271"/>
      <c r="AZ303" s="271"/>
      <c r="BA303" s="271"/>
      <c r="BB303" s="271"/>
      <c r="BC303" s="271"/>
      <c r="BD303" s="271"/>
      <c r="BE303" s="271"/>
      <c r="BF303" s="271"/>
      <c r="BG303" s="271"/>
      <c r="BH303" s="271"/>
      <c r="BI303" s="271"/>
      <c r="BJ303" s="271"/>
      <c r="BK303" s="271"/>
      <c r="BL303" s="271"/>
      <c r="BM303" s="271"/>
      <c r="BN303" s="271"/>
      <c r="BO303" s="271"/>
    </row>
    <row r="304" spans="1:67" s="248" customFormat="1" x14ac:dyDescent="0.25">
      <c r="A304" s="388"/>
      <c r="B304" s="388"/>
      <c r="C304" s="388"/>
      <c r="D304" s="388"/>
      <c r="E304" s="388"/>
      <c r="F304" s="388"/>
      <c r="G304" s="388"/>
      <c r="H304" s="388"/>
      <c r="I304" s="388"/>
      <c r="J304" s="388"/>
      <c r="K304" s="388"/>
      <c r="L304" s="403"/>
      <c r="M304" s="397"/>
      <c r="N304" s="398"/>
      <c r="O304" s="398"/>
      <c r="P304" s="398"/>
      <c r="Q304" s="398"/>
      <c r="R304" s="398"/>
      <c r="S304" s="398"/>
      <c r="T304" s="398"/>
      <c r="U304" s="398"/>
      <c r="V304" s="388"/>
      <c r="W304" s="391"/>
      <c r="X304" s="271"/>
      <c r="Y304" s="247"/>
      <c r="Z304" s="247"/>
      <c r="AA304" s="247"/>
      <c r="AB304" s="247"/>
      <c r="AC304" s="247"/>
      <c r="AD304" s="247"/>
      <c r="AE304" s="247"/>
      <c r="AF304" s="247"/>
      <c r="AG304" s="271"/>
      <c r="AH304" s="271"/>
      <c r="AI304" s="271"/>
      <c r="AJ304" s="271"/>
      <c r="AK304" s="271"/>
      <c r="AL304" s="271"/>
      <c r="AM304" s="271"/>
      <c r="AN304" s="271"/>
      <c r="AO304" s="271"/>
      <c r="AP304" s="271"/>
      <c r="AQ304" s="271"/>
      <c r="AR304" s="271"/>
      <c r="AS304" s="271"/>
      <c r="AT304" s="271"/>
      <c r="AU304" s="271"/>
      <c r="AV304" s="271"/>
      <c r="AW304" s="271"/>
      <c r="AX304" s="271"/>
      <c r="AY304" s="271"/>
      <c r="AZ304" s="271"/>
      <c r="BA304" s="271"/>
      <c r="BB304" s="271"/>
      <c r="BC304" s="271"/>
      <c r="BD304" s="271"/>
      <c r="BE304" s="271"/>
      <c r="BF304" s="271"/>
      <c r="BG304" s="271"/>
      <c r="BH304" s="271"/>
      <c r="BI304" s="271"/>
      <c r="BJ304" s="271"/>
      <c r="BK304" s="271"/>
      <c r="BL304" s="271"/>
      <c r="BM304" s="271"/>
      <c r="BN304" s="271"/>
      <c r="BO304" s="271"/>
    </row>
    <row r="305" spans="1:67" s="248" customFormat="1" x14ac:dyDescent="0.25">
      <c r="A305" s="388"/>
      <c r="B305" s="388"/>
      <c r="C305" s="388"/>
      <c r="D305" s="388"/>
      <c r="E305" s="388"/>
      <c r="F305" s="388"/>
      <c r="G305" s="388"/>
      <c r="H305" s="388"/>
      <c r="I305" s="388"/>
      <c r="J305" s="388"/>
      <c r="K305" s="388"/>
      <c r="L305" s="403"/>
      <c r="M305" s="397"/>
      <c r="N305" s="398"/>
      <c r="O305" s="398"/>
      <c r="P305" s="398"/>
      <c r="Q305" s="398"/>
      <c r="R305" s="398"/>
      <c r="S305" s="398"/>
      <c r="T305" s="398"/>
      <c r="U305" s="398"/>
      <c r="V305" s="388"/>
      <c r="W305" s="391"/>
      <c r="X305" s="271"/>
      <c r="Y305" s="247"/>
      <c r="Z305" s="247"/>
      <c r="AA305" s="247"/>
      <c r="AB305" s="247"/>
      <c r="AC305" s="247"/>
      <c r="AD305" s="247"/>
      <c r="AE305" s="247"/>
      <c r="AF305" s="247"/>
      <c r="AG305" s="271"/>
      <c r="AH305" s="271"/>
      <c r="AI305" s="271"/>
      <c r="AJ305" s="271"/>
      <c r="AK305" s="271"/>
      <c r="AL305" s="271"/>
      <c r="AM305" s="271"/>
      <c r="AN305" s="271"/>
      <c r="AO305" s="271"/>
      <c r="AP305" s="271"/>
      <c r="AQ305" s="271"/>
      <c r="AR305" s="271"/>
      <c r="AS305" s="271"/>
      <c r="AT305" s="271"/>
      <c r="AU305" s="271"/>
      <c r="AV305" s="271"/>
      <c r="AW305" s="271"/>
      <c r="AX305" s="271"/>
      <c r="AY305" s="271"/>
      <c r="AZ305" s="271"/>
      <c r="BA305" s="271"/>
      <c r="BB305" s="271"/>
      <c r="BC305" s="271"/>
      <c r="BD305" s="271"/>
      <c r="BE305" s="271"/>
      <c r="BF305" s="271"/>
      <c r="BG305" s="271"/>
      <c r="BH305" s="271"/>
      <c r="BI305" s="271"/>
      <c r="BJ305" s="271"/>
      <c r="BK305" s="271"/>
      <c r="BL305" s="271"/>
      <c r="BM305" s="271"/>
      <c r="BN305" s="271"/>
      <c r="BO305" s="271"/>
    </row>
    <row r="306" spans="1:67" s="248" customFormat="1" x14ac:dyDescent="0.25">
      <c r="A306" s="388"/>
      <c r="B306" s="388"/>
      <c r="C306" s="388"/>
      <c r="D306" s="388"/>
      <c r="E306" s="388"/>
      <c r="F306" s="388"/>
      <c r="G306" s="388"/>
      <c r="H306" s="388"/>
      <c r="I306" s="388"/>
      <c r="J306" s="388"/>
      <c r="K306" s="388"/>
      <c r="L306" s="403"/>
      <c r="M306" s="397"/>
      <c r="N306" s="398"/>
      <c r="O306" s="398"/>
      <c r="P306" s="398"/>
      <c r="Q306" s="398"/>
      <c r="R306" s="398"/>
      <c r="S306" s="398"/>
      <c r="T306" s="398"/>
      <c r="U306" s="398"/>
      <c r="V306" s="388"/>
      <c r="W306" s="391"/>
      <c r="X306" s="271"/>
      <c r="Y306" s="247"/>
      <c r="Z306" s="247"/>
      <c r="AA306" s="247"/>
      <c r="AB306" s="247"/>
      <c r="AC306" s="247"/>
      <c r="AD306" s="247"/>
      <c r="AE306" s="247"/>
      <c r="AF306" s="247"/>
      <c r="AG306" s="271"/>
      <c r="AH306" s="271"/>
      <c r="AI306" s="271"/>
      <c r="AJ306" s="271"/>
      <c r="AK306" s="271"/>
      <c r="AL306" s="271"/>
      <c r="AM306" s="271"/>
      <c r="AN306" s="271"/>
      <c r="AO306" s="271"/>
      <c r="AP306" s="271"/>
      <c r="AQ306" s="271"/>
      <c r="AR306" s="271"/>
      <c r="AS306" s="271"/>
      <c r="AT306" s="271"/>
      <c r="AU306" s="271"/>
      <c r="AV306" s="271"/>
      <c r="AW306" s="271"/>
      <c r="AX306" s="271"/>
      <c r="AY306" s="271"/>
      <c r="AZ306" s="271"/>
      <c r="BA306" s="271"/>
      <c r="BB306" s="271"/>
      <c r="BC306" s="271"/>
      <c r="BD306" s="271"/>
      <c r="BE306" s="271"/>
      <c r="BF306" s="271"/>
      <c r="BG306" s="271"/>
      <c r="BH306" s="271"/>
      <c r="BI306" s="271"/>
      <c r="BJ306" s="271"/>
      <c r="BK306" s="271"/>
      <c r="BL306" s="271"/>
      <c r="BM306" s="271"/>
      <c r="BN306" s="271"/>
      <c r="BO306" s="271"/>
    </row>
    <row r="307" spans="1:67" s="248" customFormat="1" x14ac:dyDescent="0.25">
      <c r="A307" s="388"/>
      <c r="B307" s="388"/>
      <c r="C307" s="388"/>
      <c r="D307" s="388"/>
      <c r="E307" s="388"/>
      <c r="F307" s="388"/>
      <c r="G307" s="388"/>
      <c r="H307" s="388"/>
      <c r="I307" s="388"/>
      <c r="J307" s="388"/>
      <c r="K307" s="388"/>
      <c r="L307" s="403"/>
      <c r="M307" s="397"/>
      <c r="N307" s="398"/>
      <c r="O307" s="398"/>
      <c r="P307" s="398"/>
      <c r="Q307" s="398"/>
      <c r="R307" s="398"/>
      <c r="S307" s="398"/>
      <c r="T307" s="398"/>
      <c r="U307" s="398"/>
      <c r="V307" s="388"/>
      <c r="W307" s="391"/>
      <c r="X307" s="271"/>
      <c r="Y307" s="247"/>
      <c r="Z307" s="247"/>
      <c r="AA307" s="247"/>
      <c r="AB307" s="247"/>
      <c r="AC307" s="247"/>
      <c r="AD307" s="247"/>
      <c r="AE307" s="247"/>
      <c r="AF307" s="247"/>
      <c r="AG307" s="271"/>
      <c r="AH307" s="271"/>
      <c r="AI307" s="271"/>
      <c r="AJ307" s="271"/>
      <c r="AK307" s="271"/>
      <c r="AL307" s="271"/>
      <c r="AM307" s="271"/>
      <c r="AN307" s="271"/>
      <c r="AO307" s="271"/>
      <c r="AP307" s="271"/>
      <c r="AQ307" s="271"/>
      <c r="AR307" s="271"/>
      <c r="AS307" s="271"/>
      <c r="AT307" s="271"/>
      <c r="AU307" s="271"/>
      <c r="AV307" s="271"/>
      <c r="AW307" s="271"/>
      <c r="AX307" s="271"/>
      <c r="AY307" s="271"/>
      <c r="AZ307" s="271"/>
      <c r="BA307" s="271"/>
      <c r="BB307" s="271"/>
      <c r="BC307" s="271"/>
      <c r="BD307" s="271"/>
      <c r="BE307" s="271"/>
      <c r="BF307" s="271"/>
      <c r="BG307" s="271"/>
      <c r="BH307" s="271"/>
      <c r="BI307" s="271"/>
      <c r="BJ307" s="271"/>
      <c r="BK307" s="271"/>
      <c r="BL307" s="271"/>
      <c r="BM307" s="271"/>
      <c r="BN307" s="271"/>
      <c r="BO307" s="271"/>
    </row>
    <row r="308" spans="1:67" s="248" customFormat="1" x14ac:dyDescent="0.25">
      <c r="A308" s="388"/>
      <c r="B308" s="388"/>
      <c r="C308" s="388"/>
      <c r="D308" s="388"/>
      <c r="E308" s="388"/>
      <c r="F308" s="388"/>
      <c r="G308" s="388"/>
      <c r="H308" s="388"/>
      <c r="I308" s="388"/>
      <c r="J308" s="388"/>
      <c r="K308" s="388"/>
      <c r="L308" s="403"/>
      <c r="M308" s="397"/>
      <c r="N308" s="398"/>
      <c r="O308" s="398"/>
      <c r="P308" s="398"/>
      <c r="Q308" s="398"/>
      <c r="R308" s="398"/>
      <c r="S308" s="398"/>
      <c r="T308" s="398"/>
      <c r="U308" s="398"/>
      <c r="V308" s="388"/>
      <c r="W308" s="391"/>
      <c r="X308" s="271"/>
      <c r="Y308" s="247"/>
      <c r="Z308" s="247"/>
      <c r="AA308" s="247"/>
      <c r="AB308" s="247"/>
      <c r="AC308" s="247"/>
      <c r="AD308" s="247"/>
      <c r="AE308" s="247"/>
      <c r="AF308" s="247"/>
      <c r="AG308" s="271"/>
      <c r="AH308" s="271"/>
      <c r="AI308" s="271"/>
      <c r="AJ308" s="271"/>
      <c r="AK308" s="271"/>
      <c r="AL308" s="271"/>
      <c r="AM308" s="271"/>
      <c r="AN308" s="271"/>
      <c r="AO308" s="271"/>
      <c r="AP308" s="271"/>
      <c r="AQ308" s="271"/>
      <c r="AR308" s="271"/>
      <c r="AS308" s="271"/>
      <c r="AT308" s="271"/>
      <c r="AU308" s="271"/>
      <c r="AV308" s="271"/>
      <c r="AW308" s="271"/>
      <c r="AX308" s="271"/>
      <c r="AY308" s="271"/>
      <c r="AZ308" s="271"/>
      <c r="BA308" s="271"/>
      <c r="BB308" s="271"/>
      <c r="BC308" s="271"/>
      <c r="BD308" s="271"/>
      <c r="BE308" s="271"/>
      <c r="BF308" s="271"/>
      <c r="BG308" s="271"/>
      <c r="BH308" s="271"/>
      <c r="BI308" s="271"/>
      <c r="BJ308" s="271"/>
      <c r="BK308" s="271"/>
      <c r="BL308" s="271"/>
      <c r="BM308" s="271"/>
      <c r="BN308" s="271"/>
      <c r="BO308" s="271"/>
    </row>
    <row r="309" spans="1:67" s="248" customFormat="1" x14ac:dyDescent="0.25">
      <c r="A309" s="388"/>
      <c r="B309" s="388"/>
      <c r="C309" s="388"/>
      <c r="D309" s="388"/>
      <c r="E309" s="388"/>
      <c r="F309" s="388"/>
      <c r="G309" s="388"/>
      <c r="H309" s="388"/>
      <c r="I309" s="388"/>
      <c r="J309" s="388"/>
      <c r="K309" s="388"/>
      <c r="L309" s="403"/>
      <c r="M309" s="397"/>
      <c r="N309" s="398"/>
      <c r="O309" s="398"/>
      <c r="P309" s="398"/>
      <c r="Q309" s="398"/>
      <c r="R309" s="398"/>
      <c r="S309" s="398"/>
      <c r="T309" s="398"/>
      <c r="U309" s="398"/>
      <c r="V309" s="388"/>
      <c r="W309" s="391"/>
      <c r="X309" s="271"/>
      <c r="Y309" s="247"/>
      <c r="Z309" s="247"/>
      <c r="AA309" s="247"/>
      <c r="AB309" s="247"/>
      <c r="AC309" s="247"/>
      <c r="AD309" s="247"/>
      <c r="AE309" s="247"/>
      <c r="AF309" s="247"/>
      <c r="AG309" s="271"/>
      <c r="AH309" s="271"/>
      <c r="AI309" s="271"/>
      <c r="AJ309" s="271"/>
      <c r="AK309" s="271"/>
      <c r="AL309" s="271"/>
      <c r="AM309" s="271"/>
      <c r="AN309" s="271"/>
      <c r="AO309" s="271"/>
      <c r="AP309" s="271"/>
      <c r="AQ309" s="271"/>
      <c r="AR309" s="271"/>
      <c r="AS309" s="271"/>
      <c r="AT309" s="271"/>
      <c r="AU309" s="271"/>
      <c r="AV309" s="271"/>
      <c r="AW309" s="271"/>
      <c r="AX309" s="271"/>
      <c r="AY309" s="271"/>
      <c r="AZ309" s="271"/>
      <c r="BA309" s="271"/>
      <c r="BB309" s="271"/>
      <c r="BC309" s="271"/>
      <c r="BD309" s="271"/>
      <c r="BE309" s="271"/>
      <c r="BF309" s="271"/>
      <c r="BG309" s="271"/>
      <c r="BH309" s="271"/>
      <c r="BI309" s="271"/>
      <c r="BJ309" s="271"/>
      <c r="BK309" s="271"/>
      <c r="BL309" s="271"/>
      <c r="BM309" s="271"/>
      <c r="BN309" s="271"/>
      <c r="BO309" s="271"/>
    </row>
    <row r="310" spans="1:67" s="248" customFormat="1" x14ac:dyDescent="0.25">
      <c r="A310" s="388"/>
      <c r="B310" s="388"/>
      <c r="C310" s="388"/>
      <c r="D310" s="388"/>
      <c r="E310" s="388"/>
      <c r="F310" s="388"/>
      <c r="G310" s="388"/>
      <c r="H310" s="388"/>
      <c r="I310" s="388"/>
      <c r="J310" s="388"/>
      <c r="K310" s="388"/>
      <c r="L310" s="403"/>
      <c r="M310" s="397"/>
      <c r="N310" s="398"/>
      <c r="O310" s="398"/>
      <c r="P310" s="398"/>
      <c r="Q310" s="398"/>
      <c r="R310" s="398"/>
      <c r="S310" s="398"/>
      <c r="T310" s="398"/>
      <c r="U310" s="398"/>
      <c r="V310" s="388"/>
      <c r="W310" s="391"/>
      <c r="X310" s="271"/>
      <c r="Y310" s="247"/>
      <c r="Z310" s="247"/>
      <c r="AA310" s="247"/>
      <c r="AB310" s="247"/>
      <c r="AC310" s="247"/>
      <c r="AD310" s="247"/>
      <c r="AE310" s="247"/>
      <c r="AF310" s="247"/>
      <c r="AG310" s="271"/>
      <c r="AH310" s="271"/>
      <c r="AI310" s="271"/>
      <c r="AJ310" s="271"/>
      <c r="AK310" s="271"/>
      <c r="AL310" s="271"/>
      <c r="AM310" s="271"/>
      <c r="AN310" s="271"/>
      <c r="AO310" s="271"/>
      <c r="AP310" s="271"/>
      <c r="AQ310" s="271"/>
      <c r="AR310" s="271"/>
      <c r="AS310" s="271"/>
      <c r="AT310" s="271"/>
      <c r="AU310" s="271"/>
      <c r="AV310" s="271"/>
      <c r="AW310" s="271"/>
      <c r="AX310" s="271"/>
      <c r="AY310" s="271"/>
      <c r="AZ310" s="271"/>
      <c r="BA310" s="271"/>
      <c r="BB310" s="271"/>
      <c r="BC310" s="271"/>
      <c r="BD310" s="271"/>
      <c r="BE310" s="271"/>
      <c r="BF310" s="271"/>
      <c r="BG310" s="271"/>
      <c r="BH310" s="271"/>
      <c r="BI310" s="271"/>
      <c r="BJ310" s="271"/>
      <c r="BK310" s="271"/>
      <c r="BL310" s="271"/>
      <c r="BM310" s="271"/>
      <c r="BN310" s="271"/>
      <c r="BO310" s="271"/>
    </row>
    <row r="311" spans="1:67" s="248" customFormat="1" x14ac:dyDescent="0.25">
      <c r="A311" s="388"/>
      <c r="B311" s="388"/>
      <c r="C311" s="388"/>
      <c r="D311" s="388"/>
      <c r="E311" s="388"/>
      <c r="F311" s="388"/>
      <c r="G311" s="388"/>
      <c r="H311" s="388"/>
      <c r="I311" s="388"/>
      <c r="J311" s="388"/>
      <c r="K311" s="388"/>
      <c r="L311" s="403"/>
      <c r="M311" s="397"/>
      <c r="N311" s="398"/>
      <c r="O311" s="398"/>
      <c r="P311" s="398"/>
      <c r="Q311" s="398"/>
      <c r="R311" s="398"/>
      <c r="S311" s="398"/>
      <c r="T311" s="398"/>
      <c r="U311" s="398"/>
      <c r="V311" s="388"/>
      <c r="W311" s="391"/>
      <c r="X311" s="271"/>
      <c r="Y311" s="247"/>
      <c r="Z311" s="247"/>
      <c r="AA311" s="247"/>
      <c r="AB311" s="247"/>
      <c r="AC311" s="247"/>
      <c r="AD311" s="247"/>
      <c r="AE311" s="247"/>
      <c r="AF311" s="247"/>
      <c r="AG311" s="271"/>
      <c r="AH311" s="271"/>
      <c r="AI311" s="271"/>
      <c r="AJ311" s="271"/>
      <c r="AK311" s="271"/>
      <c r="AL311" s="271"/>
      <c r="AM311" s="271"/>
      <c r="AN311" s="271"/>
      <c r="AO311" s="271"/>
      <c r="AP311" s="271"/>
      <c r="AQ311" s="271"/>
      <c r="AR311" s="271"/>
      <c r="AS311" s="271"/>
      <c r="AT311" s="271"/>
      <c r="AU311" s="271"/>
      <c r="AV311" s="271"/>
      <c r="AW311" s="271"/>
      <c r="AX311" s="271"/>
      <c r="AY311" s="271"/>
      <c r="AZ311" s="271"/>
      <c r="BA311" s="271"/>
      <c r="BB311" s="271"/>
      <c r="BC311" s="271"/>
      <c r="BD311" s="271"/>
      <c r="BE311" s="271"/>
      <c r="BF311" s="271"/>
      <c r="BG311" s="271"/>
      <c r="BH311" s="271"/>
      <c r="BI311" s="271"/>
      <c r="BJ311" s="271"/>
      <c r="BK311" s="271"/>
      <c r="BL311" s="271"/>
      <c r="BM311" s="271"/>
      <c r="BN311" s="271"/>
      <c r="BO311" s="271"/>
    </row>
    <row r="312" spans="1:67" s="248" customFormat="1" x14ac:dyDescent="0.25">
      <c r="A312" s="388"/>
      <c r="B312" s="388"/>
      <c r="C312" s="388"/>
      <c r="D312" s="388"/>
      <c r="E312" s="388"/>
      <c r="F312" s="388"/>
      <c r="G312" s="388"/>
      <c r="H312" s="388"/>
      <c r="I312" s="388"/>
      <c r="J312" s="388"/>
      <c r="K312" s="388"/>
      <c r="L312" s="403"/>
      <c r="M312" s="397"/>
      <c r="N312" s="398"/>
      <c r="O312" s="398"/>
      <c r="P312" s="398"/>
      <c r="Q312" s="398"/>
      <c r="R312" s="398"/>
      <c r="S312" s="398"/>
      <c r="T312" s="398"/>
      <c r="U312" s="398"/>
      <c r="V312" s="388"/>
      <c r="W312" s="391"/>
      <c r="X312" s="271"/>
      <c r="Y312" s="247"/>
      <c r="Z312" s="247"/>
      <c r="AA312" s="247"/>
      <c r="AB312" s="247"/>
      <c r="AC312" s="247"/>
      <c r="AD312" s="247"/>
      <c r="AE312" s="247"/>
      <c r="AF312" s="247"/>
      <c r="AG312" s="271"/>
      <c r="AH312" s="271"/>
      <c r="AI312" s="271"/>
      <c r="AJ312" s="271"/>
      <c r="AK312" s="271"/>
      <c r="AL312" s="271"/>
      <c r="AM312" s="271"/>
      <c r="AN312" s="271"/>
      <c r="AO312" s="271"/>
      <c r="AP312" s="271"/>
      <c r="AQ312" s="271"/>
      <c r="AR312" s="271"/>
      <c r="AS312" s="271"/>
      <c r="AT312" s="271"/>
      <c r="AU312" s="271"/>
      <c r="AV312" s="271"/>
      <c r="AW312" s="271"/>
      <c r="AX312" s="271"/>
      <c r="AY312" s="271"/>
      <c r="AZ312" s="271"/>
      <c r="BA312" s="271"/>
      <c r="BB312" s="271"/>
      <c r="BC312" s="271"/>
      <c r="BD312" s="271"/>
      <c r="BE312" s="271"/>
      <c r="BF312" s="271"/>
      <c r="BG312" s="271"/>
      <c r="BH312" s="271"/>
      <c r="BI312" s="271"/>
      <c r="BJ312" s="271"/>
      <c r="BK312" s="271"/>
      <c r="BL312" s="271"/>
      <c r="BM312" s="271"/>
      <c r="BN312" s="271"/>
      <c r="BO312" s="271"/>
    </row>
    <row r="313" spans="1:67" s="248" customFormat="1" x14ac:dyDescent="0.25">
      <c r="A313" s="388"/>
      <c r="B313" s="388"/>
      <c r="C313" s="388"/>
      <c r="D313" s="388"/>
      <c r="E313" s="388"/>
      <c r="F313" s="388"/>
      <c r="G313" s="388"/>
      <c r="H313" s="388"/>
      <c r="I313" s="388"/>
      <c r="J313" s="388"/>
      <c r="K313" s="388"/>
      <c r="L313" s="403"/>
      <c r="M313" s="397"/>
      <c r="N313" s="398"/>
      <c r="O313" s="398"/>
      <c r="P313" s="398"/>
      <c r="Q313" s="398"/>
      <c r="R313" s="398"/>
      <c r="S313" s="398"/>
      <c r="T313" s="398"/>
      <c r="U313" s="398"/>
      <c r="V313" s="388"/>
      <c r="W313" s="391"/>
      <c r="X313" s="271"/>
      <c r="Y313" s="247"/>
      <c r="Z313" s="247"/>
      <c r="AA313" s="247"/>
      <c r="AB313" s="247"/>
      <c r="AC313" s="247"/>
      <c r="AD313" s="247"/>
      <c r="AE313" s="247"/>
      <c r="AF313" s="247"/>
      <c r="AG313" s="271"/>
      <c r="AH313" s="271"/>
      <c r="AI313" s="271"/>
      <c r="AJ313" s="271"/>
      <c r="AK313" s="271"/>
      <c r="AL313" s="271"/>
      <c r="AM313" s="271"/>
      <c r="AN313" s="271"/>
      <c r="AO313" s="271"/>
      <c r="AP313" s="271"/>
      <c r="AQ313" s="271"/>
      <c r="AR313" s="271"/>
      <c r="AS313" s="271"/>
      <c r="AT313" s="271"/>
      <c r="AU313" s="271"/>
      <c r="AV313" s="271"/>
      <c r="AW313" s="271"/>
      <c r="AX313" s="271"/>
      <c r="AY313" s="271"/>
      <c r="AZ313" s="271"/>
      <c r="BA313" s="271"/>
      <c r="BB313" s="271"/>
      <c r="BC313" s="271"/>
      <c r="BD313" s="271"/>
      <c r="BE313" s="271"/>
      <c r="BF313" s="271"/>
      <c r="BG313" s="271"/>
      <c r="BH313" s="271"/>
      <c r="BI313" s="271"/>
      <c r="BJ313" s="271"/>
      <c r="BK313" s="271"/>
      <c r="BL313" s="271"/>
      <c r="BM313" s="271"/>
      <c r="BN313" s="271"/>
      <c r="BO313" s="271"/>
    </row>
    <row r="314" spans="1:67" s="248" customFormat="1" x14ac:dyDescent="0.25">
      <c r="A314" s="388"/>
      <c r="B314" s="388"/>
      <c r="C314" s="388"/>
      <c r="D314" s="388"/>
      <c r="E314" s="388"/>
      <c r="F314" s="388"/>
      <c r="G314" s="388"/>
      <c r="H314" s="388"/>
      <c r="I314" s="388"/>
      <c r="J314" s="388"/>
      <c r="K314" s="388"/>
      <c r="L314" s="403"/>
      <c r="M314" s="397"/>
      <c r="N314" s="398"/>
      <c r="O314" s="398"/>
      <c r="P314" s="398"/>
      <c r="Q314" s="398"/>
      <c r="R314" s="398"/>
      <c r="S314" s="398"/>
      <c r="T314" s="398"/>
      <c r="U314" s="398"/>
      <c r="V314" s="388"/>
      <c r="W314" s="391"/>
      <c r="X314" s="271"/>
      <c r="Y314" s="247"/>
      <c r="Z314" s="247"/>
      <c r="AA314" s="247"/>
      <c r="AB314" s="247"/>
      <c r="AC314" s="247"/>
      <c r="AD314" s="247"/>
      <c r="AE314" s="247"/>
      <c r="AF314" s="247"/>
      <c r="AG314" s="271"/>
      <c r="AH314" s="271"/>
      <c r="AI314" s="271"/>
      <c r="AJ314" s="271"/>
      <c r="AK314" s="271"/>
      <c r="AL314" s="271"/>
      <c r="AM314" s="271"/>
      <c r="AN314" s="271"/>
      <c r="AO314" s="271"/>
      <c r="AP314" s="271"/>
      <c r="AQ314" s="271"/>
      <c r="AR314" s="271"/>
      <c r="AS314" s="271"/>
      <c r="AT314" s="271"/>
      <c r="AU314" s="271"/>
      <c r="AV314" s="271"/>
      <c r="AW314" s="271"/>
      <c r="AX314" s="271"/>
      <c r="AY314" s="271"/>
      <c r="AZ314" s="271"/>
      <c r="BA314" s="271"/>
      <c r="BB314" s="271"/>
      <c r="BC314" s="271"/>
      <c r="BD314" s="271"/>
      <c r="BE314" s="271"/>
      <c r="BF314" s="271"/>
      <c r="BG314" s="271"/>
      <c r="BH314" s="271"/>
      <c r="BI314" s="271"/>
      <c r="BJ314" s="271"/>
      <c r="BK314" s="271"/>
      <c r="BL314" s="271"/>
      <c r="BM314" s="271"/>
      <c r="BN314" s="271"/>
      <c r="BO314" s="271"/>
    </row>
    <row r="315" spans="1:67" s="248" customFormat="1" x14ac:dyDescent="0.25">
      <c r="A315" s="388"/>
      <c r="B315" s="388"/>
      <c r="C315" s="388"/>
      <c r="D315" s="388"/>
      <c r="E315" s="388"/>
      <c r="F315" s="388"/>
      <c r="G315" s="388"/>
      <c r="H315" s="388"/>
      <c r="I315" s="388"/>
      <c r="J315" s="388"/>
      <c r="K315" s="388"/>
      <c r="L315" s="403"/>
      <c r="M315" s="397"/>
      <c r="N315" s="398"/>
      <c r="O315" s="398"/>
      <c r="P315" s="398"/>
      <c r="Q315" s="398"/>
      <c r="R315" s="398"/>
      <c r="S315" s="398"/>
      <c r="T315" s="398"/>
      <c r="U315" s="398"/>
      <c r="V315" s="388"/>
      <c r="W315" s="391"/>
      <c r="X315" s="271"/>
      <c r="Y315" s="247"/>
      <c r="Z315" s="247"/>
      <c r="AA315" s="247"/>
      <c r="AB315" s="247"/>
      <c r="AC315" s="247"/>
      <c r="AD315" s="247"/>
      <c r="AE315" s="247"/>
      <c r="AF315" s="247"/>
      <c r="AG315" s="271"/>
      <c r="AH315" s="271"/>
      <c r="AI315" s="271"/>
      <c r="AJ315" s="271"/>
      <c r="AK315" s="271"/>
      <c r="AL315" s="271"/>
      <c r="AM315" s="271"/>
      <c r="AN315" s="271"/>
      <c r="AO315" s="271"/>
      <c r="AP315" s="271"/>
      <c r="AQ315" s="271"/>
      <c r="AR315" s="271"/>
      <c r="AS315" s="271"/>
      <c r="AT315" s="271"/>
      <c r="AU315" s="271"/>
      <c r="AV315" s="271"/>
      <c r="AW315" s="271"/>
      <c r="AX315" s="271"/>
      <c r="AY315" s="271"/>
      <c r="AZ315" s="271"/>
      <c r="BA315" s="271"/>
      <c r="BB315" s="271"/>
      <c r="BC315" s="271"/>
      <c r="BD315" s="271"/>
      <c r="BE315" s="271"/>
      <c r="BF315" s="271"/>
      <c r="BG315" s="271"/>
      <c r="BH315" s="271"/>
      <c r="BI315" s="271"/>
      <c r="BJ315" s="271"/>
      <c r="BK315" s="271"/>
      <c r="BL315" s="271"/>
      <c r="BM315" s="271"/>
      <c r="BN315" s="271"/>
      <c r="BO315" s="271"/>
    </row>
    <row r="316" spans="1:67" s="248" customFormat="1" x14ac:dyDescent="0.25">
      <c r="A316" s="388"/>
      <c r="B316" s="388"/>
      <c r="C316" s="388"/>
      <c r="D316" s="388"/>
      <c r="E316" s="388"/>
      <c r="F316" s="388"/>
      <c r="G316" s="388"/>
      <c r="H316" s="388"/>
      <c r="I316" s="388"/>
      <c r="J316" s="388"/>
      <c r="K316" s="388"/>
      <c r="L316" s="403"/>
      <c r="M316" s="397"/>
      <c r="N316" s="398"/>
      <c r="O316" s="398"/>
      <c r="P316" s="398"/>
      <c r="Q316" s="398"/>
      <c r="R316" s="398"/>
      <c r="S316" s="398"/>
      <c r="T316" s="398"/>
      <c r="U316" s="398"/>
      <c r="V316" s="388"/>
      <c r="W316" s="391"/>
      <c r="X316" s="271"/>
      <c r="Y316" s="247"/>
      <c r="Z316" s="247"/>
      <c r="AA316" s="247"/>
      <c r="AB316" s="247"/>
      <c r="AC316" s="247"/>
      <c r="AD316" s="247"/>
      <c r="AE316" s="247"/>
      <c r="AF316" s="247"/>
      <c r="AG316" s="271"/>
      <c r="AH316" s="271"/>
      <c r="AI316" s="271"/>
      <c r="AJ316" s="271"/>
      <c r="AK316" s="271"/>
      <c r="AL316" s="271"/>
      <c r="AM316" s="271"/>
      <c r="AN316" s="271"/>
      <c r="AO316" s="271"/>
      <c r="AP316" s="271"/>
      <c r="AQ316" s="271"/>
      <c r="AR316" s="271"/>
      <c r="AS316" s="271"/>
      <c r="AT316" s="271"/>
      <c r="AU316" s="271"/>
      <c r="AV316" s="271"/>
      <c r="AW316" s="271"/>
      <c r="AX316" s="271"/>
      <c r="AY316" s="271"/>
      <c r="AZ316" s="271"/>
      <c r="BA316" s="271"/>
      <c r="BB316" s="271"/>
      <c r="BC316" s="271"/>
      <c r="BD316" s="271"/>
      <c r="BE316" s="271"/>
      <c r="BF316" s="271"/>
      <c r="BG316" s="271"/>
      <c r="BH316" s="271"/>
      <c r="BI316" s="271"/>
      <c r="BJ316" s="271"/>
      <c r="BK316" s="271"/>
      <c r="BL316" s="271"/>
      <c r="BM316" s="271"/>
      <c r="BN316" s="271"/>
      <c r="BO316" s="271"/>
    </row>
    <row r="317" spans="1:67" s="248" customFormat="1" x14ac:dyDescent="0.25">
      <c r="A317" s="388"/>
      <c r="B317" s="388"/>
      <c r="C317" s="388"/>
      <c r="D317" s="388"/>
      <c r="E317" s="388"/>
      <c r="F317" s="388"/>
      <c r="G317" s="388"/>
      <c r="H317" s="388"/>
      <c r="I317" s="388"/>
      <c r="J317" s="388"/>
      <c r="K317" s="388"/>
      <c r="L317" s="403"/>
      <c r="M317" s="397"/>
      <c r="N317" s="398"/>
      <c r="O317" s="398"/>
      <c r="P317" s="398"/>
      <c r="Q317" s="398"/>
      <c r="R317" s="398"/>
      <c r="S317" s="398"/>
      <c r="T317" s="398"/>
      <c r="U317" s="398"/>
      <c r="V317" s="388"/>
      <c r="W317" s="391"/>
      <c r="X317" s="271"/>
      <c r="Y317" s="247"/>
      <c r="Z317" s="247"/>
      <c r="AA317" s="247"/>
      <c r="AB317" s="247"/>
      <c r="AC317" s="247"/>
      <c r="AD317" s="247"/>
      <c r="AE317" s="247"/>
      <c r="AF317" s="247"/>
      <c r="AG317" s="271"/>
      <c r="AH317" s="271"/>
      <c r="AI317" s="271"/>
      <c r="AJ317" s="271"/>
      <c r="AK317" s="271"/>
      <c r="AL317" s="271"/>
      <c r="AM317" s="271"/>
      <c r="AN317" s="271"/>
      <c r="AO317" s="271"/>
      <c r="AP317" s="271"/>
      <c r="AQ317" s="271"/>
      <c r="AR317" s="271"/>
      <c r="AS317" s="271"/>
      <c r="AT317" s="271"/>
      <c r="AU317" s="271"/>
      <c r="AV317" s="271"/>
      <c r="AW317" s="271"/>
      <c r="AX317" s="271"/>
      <c r="AY317" s="271"/>
      <c r="AZ317" s="271"/>
      <c r="BA317" s="271"/>
      <c r="BB317" s="271"/>
      <c r="BC317" s="271"/>
      <c r="BD317" s="271"/>
      <c r="BE317" s="271"/>
      <c r="BF317" s="271"/>
      <c r="BG317" s="271"/>
      <c r="BH317" s="271"/>
      <c r="BI317" s="271"/>
      <c r="BJ317" s="271"/>
      <c r="BK317" s="271"/>
      <c r="BL317" s="271"/>
      <c r="BM317" s="271"/>
      <c r="BN317" s="271"/>
      <c r="BO317" s="271"/>
    </row>
    <row r="318" spans="1:67" s="248" customFormat="1" x14ac:dyDescent="0.25">
      <c r="A318" s="388"/>
      <c r="B318" s="388"/>
      <c r="C318" s="388"/>
      <c r="D318" s="388"/>
      <c r="E318" s="388"/>
      <c r="F318" s="388"/>
      <c r="G318" s="388"/>
      <c r="H318" s="388"/>
      <c r="I318" s="388"/>
      <c r="J318" s="388"/>
      <c r="K318" s="388"/>
      <c r="L318" s="403"/>
      <c r="M318" s="397"/>
      <c r="N318" s="398"/>
      <c r="O318" s="398"/>
      <c r="P318" s="398"/>
      <c r="Q318" s="398"/>
      <c r="R318" s="398"/>
      <c r="S318" s="398"/>
      <c r="T318" s="398"/>
      <c r="U318" s="398"/>
      <c r="V318" s="388"/>
      <c r="W318" s="391"/>
      <c r="X318" s="271"/>
      <c r="Y318" s="247"/>
      <c r="Z318" s="247"/>
      <c r="AA318" s="247"/>
      <c r="AB318" s="247"/>
      <c r="AC318" s="247"/>
      <c r="AD318" s="247"/>
      <c r="AE318" s="247"/>
      <c r="AF318" s="247"/>
      <c r="AG318" s="271"/>
      <c r="AH318" s="271"/>
      <c r="AI318" s="271"/>
      <c r="AJ318" s="271"/>
      <c r="AK318" s="271"/>
      <c r="AL318" s="271"/>
      <c r="AM318" s="271"/>
      <c r="AN318" s="271"/>
      <c r="AO318" s="271"/>
      <c r="AP318" s="271"/>
      <c r="AQ318" s="271"/>
      <c r="AR318" s="271"/>
      <c r="AS318" s="271"/>
      <c r="AT318" s="271"/>
      <c r="AU318" s="271"/>
      <c r="AV318" s="271"/>
      <c r="AW318" s="271"/>
      <c r="AX318" s="271"/>
      <c r="AY318" s="271"/>
      <c r="AZ318" s="271"/>
      <c r="BA318" s="271"/>
      <c r="BB318" s="271"/>
      <c r="BC318" s="271"/>
      <c r="BD318" s="271"/>
      <c r="BE318" s="271"/>
      <c r="BF318" s="271"/>
      <c r="BG318" s="271"/>
      <c r="BH318" s="271"/>
      <c r="BI318" s="271"/>
      <c r="BJ318" s="271"/>
      <c r="BK318" s="271"/>
      <c r="BL318" s="271"/>
      <c r="BM318" s="271"/>
      <c r="BN318" s="271"/>
      <c r="BO318" s="271"/>
    </row>
    <row r="319" spans="1:67" s="248" customFormat="1" x14ac:dyDescent="0.25">
      <c r="A319" s="388"/>
      <c r="B319" s="388"/>
      <c r="C319" s="388"/>
      <c r="D319" s="388"/>
      <c r="E319" s="388"/>
      <c r="F319" s="388"/>
      <c r="G319" s="388"/>
      <c r="H319" s="388"/>
      <c r="I319" s="388"/>
      <c r="J319" s="388"/>
      <c r="K319" s="388"/>
      <c r="L319" s="403"/>
      <c r="M319" s="397"/>
      <c r="N319" s="398"/>
      <c r="O319" s="398"/>
      <c r="P319" s="398"/>
      <c r="Q319" s="398"/>
      <c r="R319" s="398"/>
      <c r="S319" s="398"/>
      <c r="T319" s="398"/>
      <c r="U319" s="398"/>
      <c r="V319" s="388"/>
      <c r="W319" s="391"/>
      <c r="X319" s="271"/>
      <c r="Y319" s="247"/>
      <c r="Z319" s="247"/>
      <c r="AA319" s="247"/>
      <c r="AB319" s="247"/>
      <c r="AC319" s="247"/>
      <c r="AD319" s="247"/>
      <c r="AE319" s="247"/>
      <c r="AF319" s="247"/>
      <c r="AG319" s="271"/>
      <c r="AH319" s="271"/>
      <c r="AI319" s="271"/>
      <c r="AJ319" s="271"/>
      <c r="AK319" s="271"/>
      <c r="AL319" s="271"/>
      <c r="AM319" s="271"/>
      <c r="AN319" s="271"/>
      <c r="AO319" s="271"/>
      <c r="AP319" s="271"/>
      <c r="AQ319" s="271"/>
      <c r="AR319" s="271"/>
      <c r="AS319" s="271"/>
      <c r="AT319" s="271"/>
      <c r="AU319" s="271"/>
      <c r="AV319" s="271"/>
      <c r="AW319" s="271"/>
      <c r="AX319" s="271"/>
      <c r="AY319" s="271"/>
      <c r="AZ319" s="271"/>
      <c r="BA319" s="271"/>
      <c r="BB319" s="271"/>
      <c r="BC319" s="271"/>
      <c r="BD319" s="271"/>
      <c r="BE319" s="271"/>
      <c r="BF319" s="271"/>
      <c r="BG319" s="271"/>
      <c r="BH319" s="271"/>
      <c r="BI319" s="271"/>
      <c r="BJ319" s="271"/>
      <c r="BK319" s="271"/>
      <c r="BL319" s="271"/>
      <c r="BM319" s="271"/>
      <c r="BN319" s="271"/>
      <c r="BO319" s="271"/>
    </row>
    <row r="320" spans="1:67" s="248" customFormat="1" x14ac:dyDescent="0.25">
      <c r="A320" s="388"/>
      <c r="B320" s="388"/>
      <c r="C320" s="388"/>
      <c r="D320" s="388"/>
      <c r="E320" s="388"/>
      <c r="F320" s="388"/>
      <c r="G320" s="388"/>
      <c r="H320" s="388"/>
      <c r="I320" s="388"/>
      <c r="J320" s="388"/>
      <c r="K320" s="388"/>
      <c r="L320" s="403"/>
      <c r="M320" s="397"/>
      <c r="N320" s="398"/>
      <c r="O320" s="398"/>
      <c r="P320" s="398"/>
      <c r="Q320" s="398"/>
      <c r="R320" s="398"/>
      <c r="S320" s="398"/>
      <c r="T320" s="398"/>
      <c r="U320" s="398"/>
      <c r="V320" s="388"/>
      <c r="W320" s="391"/>
      <c r="X320" s="271"/>
      <c r="Y320" s="247"/>
      <c r="Z320" s="247"/>
      <c r="AA320" s="247"/>
      <c r="AB320" s="247"/>
      <c r="AC320" s="247"/>
      <c r="AD320" s="247"/>
      <c r="AE320" s="247"/>
      <c r="AF320" s="247"/>
      <c r="AG320" s="271"/>
      <c r="AH320" s="271"/>
      <c r="AI320" s="271"/>
      <c r="AJ320" s="271"/>
      <c r="AK320" s="271"/>
      <c r="AL320" s="271"/>
      <c r="AM320" s="271"/>
      <c r="AN320" s="271"/>
      <c r="AO320" s="271"/>
      <c r="AP320" s="271"/>
      <c r="AQ320" s="271"/>
      <c r="AR320" s="271"/>
      <c r="AS320" s="271"/>
      <c r="AT320" s="271"/>
      <c r="AU320" s="271"/>
      <c r="AV320" s="271"/>
      <c r="AW320" s="271"/>
      <c r="AX320" s="271"/>
      <c r="AY320" s="271"/>
      <c r="AZ320" s="271"/>
      <c r="BA320" s="271"/>
      <c r="BB320" s="271"/>
      <c r="BC320" s="271"/>
      <c r="BD320" s="271"/>
      <c r="BE320" s="271"/>
      <c r="BF320" s="271"/>
      <c r="BG320" s="271"/>
      <c r="BH320" s="271"/>
      <c r="BI320" s="271"/>
      <c r="BJ320" s="271"/>
      <c r="BK320" s="271"/>
      <c r="BL320" s="271"/>
      <c r="BM320" s="271"/>
      <c r="BN320" s="271"/>
      <c r="BO320" s="271"/>
    </row>
    <row r="321" spans="1:67" s="248" customFormat="1" x14ac:dyDescent="0.25">
      <c r="A321" s="388"/>
      <c r="B321" s="388"/>
      <c r="C321" s="388"/>
      <c r="D321" s="388"/>
      <c r="E321" s="388"/>
      <c r="F321" s="388"/>
      <c r="G321" s="388"/>
      <c r="H321" s="388"/>
      <c r="I321" s="388"/>
      <c r="J321" s="388"/>
      <c r="K321" s="388"/>
      <c r="L321" s="403"/>
      <c r="M321" s="397"/>
      <c r="N321" s="398"/>
      <c r="O321" s="398"/>
      <c r="P321" s="398"/>
      <c r="Q321" s="398"/>
      <c r="R321" s="398"/>
      <c r="S321" s="398"/>
      <c r="T321" s="398"/>
      <c r="U321" s="398"/>
      <c r="V321" s="388"/>
      <c r="W321" s="391"/>
      <c r="X321" s="271"/>
      <c r="Y321" s="247"/>
      <c r="Z321" s="247"/>
      <c r="AA321" s="247"/>
      <c r="AB321" s="247"/>
      <c r="AC321" s="247"/>
      <c r="AD321" s="247"/>
      <c r="AE321" s="247"/>
      <c r="AF321" s="247"/>
      <c r="AG321" s="271"/>
      <c r="AH321" s="271"/>
      <c r="AI321" s="271"/>
      <c r="AJ321" s="271"/>
      <c r="AK321" s="271"/>
      <c r="AL321" s="271"/>
      <c r="AM321" s="271"/>
      <c r="AN321" s="271"/>
      <c r="AO321" s="271"/>
      <c r="AP321" s="271"/>
      <c r="AQ321" s="271"/>
      <c r="AR321" s="271"/>
      <c r="AS321" s="271"/>
      <c r="AT321" s="271"/>
      <c r="AU321" s="271"/>
      <c r="AV321" s="271"/>
      <c r="AW321" s="271"/>
      <c r="AX321" s="271"/>
      <c r="AY321" s="271"/>
      <c r="AZ321" s="271"/>
      <c r="BA321" s="271"/>
      <c r="BB321" s="271"/>
      <c r="BC321" s="271"/>
      <c r="BD321" s="271"/>
      <c r="BE321" s="271"/>
      <c r="BF321" s="271"/>
      <c r="BG321" s="271"/>
      <c r="BH321" s="271"/>
      <c r="BI321" s="271"/>
      <c r="BJ321" s="271"/>
      <c r="BK321" s="271"/>
      <c r="BL321" s="271"/>
      <c r="BM321" s="271"/>
      <c r="BN321" s="271"/>
      <c r="BO321" s="271"/>
    </row>
    <row r="322" spans="1:67" s="248" customFormat="1" x14ac:dyDescent="0.25">
      <c r="A322" s="388"/>
      <c r="B322" s="388"/>
      <c r="C322" s="388"/>
      <c r="D322" s="388"/>
      <c r="E322" s="388"/>
      <c r="F322" s="388"/>
      <c r="G322" s="388"/>
      <c r="H322" s="388"/>
      <c r="I322" s="388"/>
      <c r="J322" s="388"/>
      <c r="K322" s="388"/>
      <c r="L322" s="403"/>
      <c r="M322" s="397"/>
      <c r="N322" s="398"/>
      <c r="O322" s="398"/>
      <c r="P322" s="398"/>
      <c r="Q322" s="398"/>
      <c r="R322" s="398"/>
      <c r="S322" s="398"/>
      <c r="T322" s="398"/>
      <c r="U322" s="398"/>
      <c r="V322" s="388"/>
      <c r="W322" s="391"/>
      <c r="X322" s="271"/>
      <c r="Y322" s="247"/>
      <c r="Z322" s="247"/>
      <c r="AA322" s="247"/>
      <c r="AB322" s="247"/>
      <c r="AC322" s="247"/>
      <c r="AD322" s="247"/>
      <c r="AE322" s="247"/>
      <c r="AF322" s="247"/>
      <c r="AG322" s="271"/>
      <c r="AH322" s="271"/>
      <c r="AI322" s="271"/>
      <c r="AJ322" s="271"/>
      <c r="AK322" s="271"/>
      <c r="AL322" s="271"/>
      <c r="AM322" s="271"/>
      <c r="AN322" s="271"/>
      <c r="AO322" s="271"/>
      <c r="AP322" s="271"/>
      <c r="AQ322" s="271"/>
      <c r="AR322" s="271"/>
      <c r="AS322" s="271"/>
      <c r="AT322" s="271"/>
      <c r="AU322" s="271"/>
      <c r="AV322" s="271"/>
      <c r="AW322" s="271"/>
      <c r="AX322" s="271"/>
      <c r="AY322" s="271"/>
      <c r="AZ322" s="271"/>
      <c r="BA322" s="271"/>
      <c r="BB322" s="271"/>
      <c r="BC322" s="271"/>
      <c r="BD322" s="271"/>
      <c r="BE322" s="271"/>
      <c r="BF322" s="271"/>
      <c r="BG322" s="271"/>
      <c r="BH322" s="271"/>
      <c r="BI322" s="271"/>
      <c r="BJ322" s="271"/>
      <c r="BK322" s="271"/>
      <c r="BL322" s="271"/>
      <c r="BM322" s="271"/>
      <c r="BN322" s="271"/>
      <c r="BO322" s="271"/>
    </row>
    <row r="323" spans="1:67" s="248" customFormat="1" x14ac:dyDescent="0.25">
      <c r="A323" s="388"/>
      <c r="B323" s="388"/>
      <c r="C323" s="388"/>
      <c r="D323" s="388"/>
      <c r="E323" s="388"/>
      <c r="F323" s="388"/>
      <c r="G323" s="388"/>
      <c r="H323" s="388"/>
      <c r="I323" s="388"/>
      <c r="J323" s="388"/>
      <c r="K323" s="388"/>
      <c r="L323" s="403"/>
      <c r="M323" s="397"/>
      <c r="N323" s="398"/>
      <c r="O323" s="398"/>
      <c r="P323" s="398"/>
      <c r="Q323" s="398"/>
      <c r="R323" s="398"/>
      <c r="S323" s="398"/>
      <c r="T323" s="398"/>
      <c r="U323" s="398"/>
      <c r="V323" s="388"/>
      <c r="W323" s="391"/>
      <c r="X323" s="271"/>
      <c r="Y323" s="247"/>
      <c r="Z323" s="247"/>
      <c r="AA323" s="247"/>
      <c r="AB323" s="247"/>
      <c r="AC323" s="247"/>
      <c r="AD323" s="247"/>
      <c r="AE323" s="247"/>
      <c r="AF323" s="247"/>
      <c r="AG323" s="271"/>
      <c r="AH323" s="271"/>
      <c r="AI323" s="271"/>
      <c r="AJ323" s="271"/>
      <c r="AK323" s="271"/>
      <c r="AL323" s="271"/>
      <c r="AM323" s="271"/>
      <c r="AN323" s="271"/>
      <c r="AO323" s="271"/>
      <c r="AP323" s="271"/>
      <c r="AQ323" s="271"/>
      <c r="AR323" s="271"/>
      <c r="AS323" s="271"/>
      <c r="AT323" s="271"/>
      <c r="AU323" s="271"/>
      <c r="AV323" s="271"/>
      <c r="AW323" s="271"/>
      <c r="AX323" s="271"/>
      <c r="AY323" s="271"/>
      <c r="AZ323" s="271"/>
      <c r="BA323" s="271"/>
      <c r="BB323" s="271"/>
      <c r="BC323" s="271"/>
      <c r="BD323" s="271"/>
      <c r="BE323" s="271"/>
      <c r="BF323" s="271"/>
      <c r="BG323" s="271"/>
      <c r="BH323" s="271"/>
      <c r="BI323" s="271"/>
      <c r="BJ323" s="271"/>
      <c r="BK323" s="271"/>
      <c r="BL323" s="271"/>
      <c r="BM323" s="271"/>
      <c r="BN323" s="271"/>
      <c r="BO323" s="271"/>
    </row>
    <row r="324" spans="1:67" s="248" customFormat="1" x14ac:dyDescent="0.25">
      <c r="A324" s="388"/>
      <c r="B324" s="388"/>
      <c r="C324" s="388"/>
      <c r="D324" s="388"/>
      <c r="E324" s="388"/>
      <c r="F324" s="388"/>
      <c r="G324" s="388"/>
      <c r="H324" s="388"/>
      <c r="I324" s="388"/>
      <c r="J324" s="388"/>
      <c r="K324" s="388"/>
      <c r="L324" s="403"/>
      <c r="M324" s="397"/>
      <c r="N324" s="398"/>
      <c r="O324" s="398"/>
      <c r="P324" s="398"/>
      <c r="Q324" s="398"/>
      <c r="R324" s="398"/>
      <c r="S324" s="398"/>
      <c r="T324" s="398"/>
      <c r="U324" s="398"/>
      <c r="V324" s="388"/>
      <c r="W324" s="391"/>
      <c r="X324" s="271"/>
      <c r="Y324" s="247"/>
      <c r="Z324" s="247"/>
      <c r="AA324" s="247"/>
      <c r="AB324" s="247"/>
      <c r="AC324" s="247"/>
      <c r="AD324" s="247"/>
      <c r="AE324" s="247"/>
      <c r="AF324" s="247"/>
      <c r="AG324" s="271"/>
      <c r="AH324" s="271"/>
      <c r="AI324" s="271"/>
      <c r="AJ324" s="271"/>
      <c r="AK324" s="271"/>
      <c r="AL324" s="271"/>
      <c r="AM324" s="271"/>
      <c r="AN324" s="271"/>
      <c r="AO324" s="271"/>
      <c r="AP324" s="271"/>
      <c r="AQ324" s="271"/>
      <c r="AR324" s="271"/>
      <c r="AS324" s="271"/>
      <c r="AT324" s="271"/>
      <c r="AU324" s="271"/>
      <c r="AV324" s="271"/>
      <c r="AW324" s="271"/>
      <c r="AX324" s="271"/>
      <c r="AY324" s="271"/>
      <c r="AZ324" s="271"/>
      <c r="BA324" s="271"/>
      <c r="BB324" s="271"/>
      <c r="BC324" s="271"/>
      <c r="BD324" s="271"/>
      <c r="BE324" s="271"/>
      <c r="BF324" s="271"/>
      <c r="BG324" s="271"/>
      <c r="BH324" s="271"/>
      <c r="BI324" s="271"/>
      <c r="BJ324" s="271"/>
      <c r="BK324" s="271"/>
      <c r="BL324" s="271"/>
      <c r="BM324" s="271"/>
      <c r="BN324" s="271"/>
      <c r="BO324" s="271"/>
    </row>
    <row r="325" spans="1:67" s="248" customFormat="1" x14ac:dyDescent="0.25">
      <c r="A325" s="388"/>
      <c r="B325" s="388"/>
      <c r="C325" s="388"/>
      <c r="D325" s="388"/>
      <c r="E325" s="388"/>
      <c r="F325" s="388"/>
      <c r="G325" s="388"/>
      <c r="H325" s="388"/>
      <c r="I325" s="388"/>
      <c r="J325" s="388"/>
      <c r="K325" s="388"/>
      <c r="L325" s="403"/>
      <c r="M325" s="397"/>
      <c r="N325" s="398"/>
      <c r="O325" s="398"/>
      <c r="P325" s="398"/>
      <c r="Q325" s="398"/>
      <c r="R325" s="398"/>
      <c r="S325" s="398"/>
      <c r="T325" s="398"/>
      <c r="U325" s="398"/>
      <c r="V325" s="388"/>
      <c r="W325" s="391"/>
      <c r="X325" s="271"/>
      <c r="Y325" s="247"/>
      <c r="Z325" s="247"/>
      <c r="AA325" s="247"/>
      <c r="AB325" s="247"/>
      <c r="AC325" s="247"/>
      <c r="AD325" s="247"/>
      <c r="AE325" s="247"/>
      <c r="AF325" s="247"/>
      <c r="AG325" s="271"/>
      <c r="AH325" s="271"/>
      <c r="AI325" s="271"/>
      <c r="AJ325" s="271"/>
      <c r="AK325" s="271"/>
      <c r="AL325" s="271"/>
      <c r="AM325" s="271"/>
      <c r="AN325" s="271"/>
      <c r="AO325" s="271"/>
      <c r="AP325" s="271"/>
      <c r="AQ325" s="271"/>
      <c r="AR325" s="271"/>
      <c r="AS325" s="271"/>
      <c r="AT325" s="271"/>
      <c r="AU325" s="271"/>
      <c r="AV325" s="271"/>
      <c r="AW325" s="271"/>
      <c r="AX325" s="271"/>
      <c r="AY325" s="271"/>
      <c r="AZ325" s="271"/>
      <c r="BA325" s="271"/>
      <c r="BB325" s="271"/>
      <c r="BC325" s="271"/>
      <c r="BD325" s="271"/>
      <c r="BE325" s="271"/>
      <c r="BF325" s="271"/>
      <c r="BG325" s="271"/>
      <c r="BH325" s="271"/>
      <c r="BI325" s="271"/>
      <c r="BJ325" s="271"/>
      <c r="BK325" s="271"/>
      <c r="BL325" s="271"/>
      <c r="BM325" s="271"/>
      <c r="BN325" s="271"/>
      <c r="BO325" s="271"/>
    </row>
    <row r="326" spans="1:67" s="248" customFormat="1" x14ac:dyDescent="0.25">
      <c r="A326" s="388"/>
      <c r="B326" s="388"/>
      <c r="C326" s="388"/>
      <c r="D326" s="388"/>
      <c r="E326" s="388"/>
      <c r="F326" s="388"/>
      <c r="G326" s="388"/>
      <c r="H326" s="388"/>
      <c r="I326" s="388"/>
      <c r="J326" s="388"/>
      <c r="K326" s="388"/>
      <c r="L326" s="403"/>
      <c r="M326" s="397"/>
      <c r="N326" s="398"/>
      <c r="O326" s="398"/>
      <c r="P326" s="398"/>
      <c r="Q326" s="398"/>
      <c r="R326" s="398"/>
      <c r="S326" s="398"/>
      <c r="T326" s="398"/>
      <c r="U326" s="398"/>
      <c r="V326" s="388"/>
      <c r="W326" s="391"/>
      <c r="X326" s="271"/>
      <c r="Y326" s="247"/>
      <c r="Z326" s="247"/>
      <c r="AA326" s="247"/>
      <c r="AB326" s="247"/>
      <c r="AC326" s="247"/>
      <c r="AD326" s="247"/>
      <c r="AE326" s="247"/>
      <c r="AF326" s="247"/>
      <c r="AG326" s="271"/>
      <c r="AH326" s="271"/>
      <c r="AI326" s="271"/>
      <c r="AJ326" s="271"/>
      <c r="AK326" s="271"/>
      <c r="AL326" s="271"/>
      <c r="AM326" s="271"/>
      <c r="AN326" s="271"/>
      <c r="AO326" s="271"/>
      <c r="AP326" s="271"/>
      <c r="AQ326" s="271"/>
      <c r="AR326" s="271"/>
      <c r="AS326" s="271"/>
      <c r="AT326" s="271"/>
      <c r="AU326" s="271"/>
      <c r="AV326" s="271"/>
      <c r="AW326" s="271"/>
      <c r="AX326" s="271"/>
      <c r="AY326" s="271"/>
      <c r="AZ326" s="271"/>
      <c r="BA326" s="271"/>
      <c r="BB326" s="271"/>
      <c r="BC326" s="271"/>
      <c r="BD326" s="271"/>
      <c r="BE326" s="271"/>
      <c r="BF326" s="271"/>
      <c r="BG326" s="271"/>
      <c r="BH326" s="271"/>
      <c r="BI326" s="271"/>
      <c r="BJ326" s="271"/>
      <c r="BK326" s="271"/>
      <c r="BL326" s="271"/>
      <c r="BM326" s="271"/>
      <c r="BN326" s="271"/>
      <c r="BO326" s="271"/>
    </row>
    <row r="327" spans="1:67" s="248" customFormat="1" x14ac:dyDescent="0.25">
      <c r="A327" s="388"/>
      <c r="B327" s="388"/>
      <c r="C327" s="388"/>
      <c r="D327" s="388"/>
      <c r="E327" s="388"/>
      <c r="F327" s="388"/>
      <c r="G327" s="388"/>
      <c r="H327" s="388"/>
      <c r="I327" s="388"/>
      <c r="J327" s="388"/>
      <c r="K327" s="388"/>
      <c r="L327" s="403"/>
      <c r="M327" s="397"/>
      <c r="N327" s="398"/>
      <c r="O327" s="398"/>
      <c r="P327" s="398"/>
      <c r="Q327" s="398"/>
      <c r="R327" s="398"/>
      <c r="S327" s="398"/>
      <c r="T327" s="398"/>
      <c r="U327" s="398"/>
      <c r="V327" s="388"/>
      <c r="W327" s="391"/>
      <c r="X327" s="271"/>
      <c r="Y327" s="247"/>
      <c r="Z327" s="247"/>
      <c r="AA327" s="247"/>
      <c r="AB327" s="247"/>
      <c r="AC327" s="247"/>
      <c r="AD327" s="247"/>
      <c r="AE327" s="247"/>
      <c r="AF327" s="247"/>
      <c r="AG327" s="271"/>
      <c r="AH327" s="271"/>
      <c r="AI327" s="271"/>
      <c r="AJ327" s="271"/>
      <c r="AK327" s="271"/>
      <c r="AL327" s="271"/>
      <c r="AM327" s="271"/>
      <c r="AN327" s="271"/>
      <c r="AO327" s="271"/>
      <c r="AP327" s="271"/>
      <c r="AQ327" s="271"/>
      <c r="AR327" s="271"/>
      <c r="AS327" s="271"/>
      <c r="AT327" s="271"/>
      <c r="AU327" s="271"/>
      <c r="AV327" s="271"/>
      <c r="AW327" s="271"/>
      <c r="AX327" s="271"/>
      <c r="AY327" s="271"/>
      <c r="AZ327" s="271"/>
      <c r="BA327" s="271"/>
      <c r="BB327" s="271"/>
      <c r="BC327" s="271"/>
      <c r="BD327" s="271"/>
      <c r="BE327" s="271"/>
      <c r="BF327" s="271"/>
      <c r="BG327" s="271"/>
      <c r="BH327" s="271"/>
      <c r="BI327" s="271"/>
      <c r="BJ327" s="271"/>
      <c r="BK327" s="271"/>
      <c r="BL327" s="271"/>
      <c r="BM327" s="271"/>
      <c r="BN327" s="271"/>
      <c r="BO327" s="271"/>
    </row>
    <row r="328" spans="1:67" s="248" customFormat="1" x14ac:dyDescent="0.25">
      <c r="A328" s="388"/>
      <c r="B328" s="388"/>
      <c r="C328" s="388"/>
      <c r="D328" s="388"/>
      <c r="E328" s="388"/>
      <c r="F328" s="388"/>
      <c r="G328" s="388"/>
      <c r="H328" s="388"/>
      <c r="I328" s="388"/>
      <c r="J328" s="388"/>
      <c r="K328" s="388"/>
      <c r="L328" s="403"/>
      <c r="M328" s="397"/>
      <c r="N328" s="398"/>
      <c r="O328" s="398"/>
      <c r="P328" s="398"/>
      <c r="Q328" s="398"/>
      <c r="R328" s="398"/>
      <c r="S328" s="398"/>
      <c r="T328" s="398"/>
      <c r="U328" s="398"/>
      <c r="V328" s="388"/>
      <c r="W328" s="391"/>
      <c r="X328" s="271"/>
      <c r="Y328" s="247"/>
      <c r="Z328" s="247"/>
      <c r="AA328" s="247"/>
      <c r="AB328" s="247"/>
      <c r="AC328" s="247"/>
      <c r="AD328" s="247"/>
      <c r="AE328" s="247"/>
      <c r="AF328" s="247"/>
      <c r="AG328" s="271"/>
      <c r="AH328" s="271"/>
      <c r="AI328" s="271"/>
      <c r="AJ328" s="271"/>
      <c r="AK328" s="271"/>
      <c r="AL328" s="271"/>
      <c r="AM328" s="271"/>
      <c r="AN328" s="271"/>
      <c r="AO328" s="271"/>
      <c r="AP328" s="271"/>
      <c r="AQ328" s="271"/>
      <c r="AR328" s="271"/>
      <c r="AS328" s="271"/>
      <c r="AT328" s="271"/>
      <c r="AU328" s="271"/>
      <c r="AV328" s="271"/>
      <c r="AW328" s="271"/>
      <c r="AX328" s="271"/>
      <c r="AY328" s="271"/>
      <c r="AZ328" s="271"/>
      <c r="BA328" s="271"/>
      <c r="BB328" s="271"/>
      <c r="BC328" s="271"/>
      <c r="BD328" s="271"/>
      <c r="BE328" s="271"/>
      <c r="BF328" s="271"/>
      <c r="BG328" s="271"/>
      <c r="BH328" s="271"/>
      <c r="BI328" s="271"/>
      <c r="BJ328" s="271"/>
      <c r="BK328" s="271"/>
      <c r="BL328" s="271"/>
      <c r="BM328" s="271"/>
      <c r="BN328" s="271"/>
      <c r="BO328" s="271"/>
    </row>
    <row r="329" spans="1:67" s="248" customFormat="1" x14ac:dyDescent="0.25">
      <c r="A329" s="388"/>
      <c r="B329" s="388"/>
      <c r="C329" s="388"/>
      <c r="D329" s="388"/>
      <c r="E329" s="388"/>
      <c r="F329" s="388"/>
      <c r="G329" s="388"/>
      <c r="H329" s="388"/>
      <c r="I329" s="388"/>
      <c r="J329" s="388"/>
      <c r="K329" s="388"/>
      <c r="L329" s="403"/>
      <c r="M329" s="397"/>
      <c r="N329" s="398"/>
      <c r="O329" s="398"/>
      <c r="P329" s="398"/>
      <c r="Q329" s="398"/>
      <c r="R329" s="398"/>
      <c r="S329" s="398"/>
      <c r="T329" s="398"/>
      <c r="U329" s="398"/>
      <c r="V329" s="388"/>
      <c r="W329" s="391"/>
      <c r="X329" s="271"/>
      <c r="Y329" s="247"/>
      <c r="Z329" s="247"/>
      <c r="AA329" s="247"/>
      <c r="AB329" s="247"/>
      <c r="AC329" s="247"/>
      <c r="AD329" s="247"/>
      <c r="AE329" s="247"/>
      <c r="AF329" s="247"/>
      <c r="AG329" s="271"/>
      <c r="AH329" s="271"/>
      <c r="AI329" s="271"/>
      <c r="AJ329" s="271"/>
      <c r="AK329" s="271"/>
      <c r="AL329" s="271"/>
      <c r="AM329" s="271"/>
      <c r="AN329" s="271"/>
      <c r="AO329" s="271"/>
      <c r="AP329" s="271"/>
      <c r="AQ329" s="271"/>
      <c r="AR329" s="271"/>
      <c r="AS329" s="271"/>
      <c r="AT329" s="271"/>
      <c r="AU329" s="271"/>
      <c r="AV329" s="271"/>
      <c r="AW329" s="271"/>
      <c r="AX329" s="271"/>
      <c r="AY329" s="271"/>
      <c r="AZ329" s="271"/>
      <c r="BA329" s="271"/>
      <c r="BB329" s="271"/>
      <c r="BC329" s="271"/>
      <c r="BD329" s="271"/>
      <c r="BE329" s="271"/>
      <c r="BF329" s="271"/>
      <c r="BG329" s="271"/>
      <c r="BH329" s="271"/>
      <c r="BI329" s="271"/>
      <c r="BJ329" s="271"/>
      <c r="BK329" s="271"/>
      <c r="BL329" s="271"/>
      <c r="BM329" s="271"/>
      <c r="BN329" s="271"/>
      <c r="BO329" s="271"/>
    </row>
    <row r="330" spans="1:67" s="248" customFormat="1" x14ac:dyDescent="0.25">
      <c r="A330" s="388"/>
      <c r="B330" s="388"/>
      <c r="C330" s="388"/>
      <c r="D330" s="388"/>
      <c r="E330" s="388"/>
      <c r="F330" s="388"/>
      <c r="G330" s="388"/>
      <c r="H330" s="388"/>
      <c r="I330" s="388"/>
      <c r="J330" s="388"/>
      <c r="K330" s="388"/>
      <c r="L330" s="403"/>
      <c r="M330" s="397"/>
      <c r="N330" s="398"/>
      <c r="O330" s="398"/>
      <c r="P330" s="398"/>
      <c r="Q330" s="398"/>
      <c r="R330" s="398"/>
      <c r="S330" s="398"/>
      <c r="T330" s="398"/>
      <c r="U330" s="398"/>
      <c r="V330" s="388"/>
      <c r="W330" s="391"/>
      <c r="X330" s="271"/>
      <c r="Y330" s="247"/>
      <c r="Z330" s="247"/>
      <c r="AA330" s="247"/>
      <c r="AB330" s="247"/>
      <c r="AC330" s="247"/>
      <c r="AD330" s="247"/>
      <c r="AE330" s="247"/>
      <c r="AF330" s="247"/>
      <c r="AG330" s="271"/>
      <c r="AH330" s="271"/>
      <c r="AI330" s="271"/>
      <c r="AJ330" s="271"/>
      <c r="AK330" s="271"/>
      <c r="AL330" s="271"/>
      <c r="AM330" s="271"/>
      <c r="AN330" s="271"/>
      <c r="AO330" s="271"/>
      <c r="AP330" s="271"/>
      <c r="AQ330" s="271"/>
      <c r="AR330" s="271"/>
      <c r="AS330" s="271"/>
      <c r="AT330" s="271"/>
      <c r="AU330" s="271"/>
      <c r="AV330" s="271"/>
      <c r="AW330" s="271"/>
      <c r="AX330" s="271"/>
      <c r="AY330" s="271"/>
      <c r="AZ330" s="271"/>
      <c r="BA330" s="271"/>
      <c r="BB330" s="271"/>
      <c r="BC330" s="271"/>
      <c r="BD330" s="271"/>
      <c r="BE330" s="271"/>
      <c r="BF330" s="271"/>
      <c r="BG330" s="271"/>
      <c r="BH330" s="271"/>
      <c r="BI330" s="271"/>
      <c r="BJ330" s="271"/>
      <c r="BK330" s="271"/>
      <c r="BL330" s="271"/>
      <c r="BM330" s="271"/>
      <c r="BN330" s="271"/>
      <c r="BO330" s="271"/>
    </row>
    <row r="331" spans="1:67" s="248" customFormat="1" x14ac:dyDescent="0.25">
      <c r="A331" s="388"/>
      <c r="B331" s="388"/>
      <c r="C331" s="388"/>
      <c r="D331" s="388"/>
      <c r="E331" s="388"/>
      <c r="F331" s="388"/>
      <c r="G331" s="388"/>
      <c r="H331" s="388"/>
      <c r="I331" s="388"/>
      <c r="J331" s="388"/>
      <c r="K331" s="388"/>
      <c r="L331" s="403"/>
      <c r="M331" s="397"/>
      <c r="N331" s="398"/>
      <c r="O331" s="398"/>
      <c r="P331" s="398"/>
      <c r="Q331" s="398"/>
      <c r="R331" s="398"/>
      <c r="S331" s="398"/>
      <c r="T331" s="398"/>
      <c r="U331" s="398"/>
      <c r="V331" s="388"/>
      <c r="W331" s="391"/>
      <c r="X331" s="271"/>
      <c r="Y331" s="247"/>
      <c r="Z331" s="247"/>
      <c r="AA331" s="247"/>
      <c r="AB331" s="247"/>
      <c r="AC331" s="247"/>
      <c r="AD331" s="247"/>
      <c r="AE331" s="247"/>
      <c r="AF331" s="247"/>
      <c r="AG331" s="271"/>
      <c r="AH331" s="271"/>
      <c r="AI331" s="271"/>
      <c r="AJ331" s="271"/>
      <c r="AK331" s="271"/>
      <c r="AL331" s="271"/>
      <c r="AM331" s="271"/>
      <c r="AN331" s="271"/>
      <c r="AO331" s="271"/>
      <c r="AP331" s="271"/>
      <c r="AQ331" s="271"/>
      <c r="AR331" s="271"/>
      <c r="AS331" s="271"/>
      <c r="AT331" s="271"/>
      <c r="AU331" s="271"/>
      <c r="AV331" s="271"/>
      <c r="AW331" s="271"/>
      <c r="AX331" s="271"/>
      <c r="AY331" s="271"/>
      <c r="AZ331" s="271"/>
      <c r="BA331" s="271"/>
      <c r="BB331" s="271"/>
      <c r="BC331" s="271"/>
      <c r="BD331" s="271"/>
      <c r="BE331" s="271"/>
      <c r="BF331" s="271"/>
      <c r="BG331" s="271"/>
      <c r="BH331" s="271"/>
      <c r="BI331" s="271"/>
      <c r="BJ331" s="271"/>
      <c r="BK331" s="271"/>
      <c r="BL331" s="271"/>
      <c r="BM331" s="271"/>
      <c r="BN331" s="271"/>
      <c r="BO331" s="271"/>
    </row>
    <row r="332" spans="1:67" s="248" customFormat="1" x14ac:dyDescent="0.25">
      <c r="A332" s="388"/>
      <c r="B332" s="388"/>
      <c r="C332" s="388"/>
      <c r="D332" s="388"/>
      <c r="E332" s="388"/>
      <c r="F332" s="388"/>
      <c r="G332" s="388"/>
      <c r="H332" s="388"/>
      <c r="I332" s="388"/>
      <c r="J332" s="388"/>
      <c r="K332" s="388"/>
      <c r="L332" s="403"/>
      <c r="M332" s="397"/>
      <c r="N332" s="398"/>
      <c r="O332" s="398"/>
      <c r="P332" s="398"/>
      <c r="Q332" s="398"/>
      <c r="R332" s="398"/>
      <c r="S332" s="398"/>
      <c r="T332" s="398"/>
      <c r="U332" s="398"/>
      <c r="V332" s="388"/>
      <c r="W332" s="391"/>
      <c r="X332" s="271"/>
      <c r="Y332" s="247"/>
      <c r="Z332" s="247"/>
      <c r="AA332" s="247"/>
      <c r="AB332" s="247"/>
      <c r="AC332" s="247"/>
      <c r="AD332" s="247"/>
      <c r="AE332" s="247"/>
      <c r="AF332" s="247"/>
      <c r="AG332" s="271"/>
      <c r="AH332" s="271"/>
      <c r="AI332" s="271"/>
      <c r="AJ332" s="271"/>
      <c r="AK332" s="271"/>
      <c r="AL332" s="271"/>
      <c r="AM332" s="271"/>
      <c r="AN332" s="271"/>
      <c r="AO332" s="271"/>
      <c r="AP332" s="271"/>
      <c r="AQ332" s="271"/>
      <c r="AR332" s="271"/>
      <c r="AS332" s="271"/>
      <c r="AT332" s="271"/>
      <c r="AU332" s="271"/>
      <c r="AV332" s="271"/>
      <c r="AW332" s="271"/>
      <c r="AX332" s="271"/>
      <c r="AY332" s="271"/>
      <c r="AZ332" s="271"/>
      <c r="BA332" s="271"/>
      <c r="BB332" s="271"/>
      <c r="BC332" s="271"/>
      <c r="BD332" s="271"/>
      <c r="BE332" s="271"/>
      <c r="BF332" s="271"/>
      <c r="BG332" s="271"/>
      <c r="BH332" s="271"/>
      <c r="BI332" s="271"/>
      <c r="BJ332" s="271"/>
      <c r="BK332" s="271"/>
      <c r="BL332" s="271"/>
      <c r="BM332" s="271"/>
      <c r="BN332" s="271"/>
      <c r="BO332" s="271"/>
    </row>
    <row r="333" spans="1:67" s="248" customFormat="1" x14ac:dyDescent="0.25">
      <c r="A333" s="389"/>
      <c r="B333" s="389"/>
      <c r="C333" s="389"/>
      <c r="D333" s="389"/>
      <c r="E333" s="389"/>
      <c r="F333" s="389"/>
      <c r="G333" s="389"/>
      <c r="H333" s="389"/>
      <c r="I333" s="389"/>
      <c r="J333" s="389"/>
      <c r="K333" s="389"/>
      <c r="L333" s="403"/>
      <c r="M333" s="397"/>
      <c r="N333" s="398"/>
      <c r="O333" s="398"/>
      <c r="P333" s="398"/>
      <c r="Q333" s="398"/>
      <c r="R333" s="398"/>
      <c r="S333" s="398"/>
      <c r="T333" s="398"/>
      <c r="U333" s="398"/>
      <c r="V333" s="388"/>
      <c r="W333" s="391"/>
      <c r="X333" s="271"/>
      <c r="Y333" s="247"/>
      <c r="Z333" s="247"/>
      <c r="AA333" s="247"/>
      <c r="AB333" s="247"/>
      <c r="AC333" s="247"/>
      <c r="AD333" s="247"/>
      <c r="AE333" s="247"/>
      <c r="AF333" s="247"/>
      <c r="AG333" s="271"/>
      <c r="AH333" s="271"/>
      <c r="AI333" s="271"/>
      <c r="AJ333" s="271"/>
      <c r="AK333" s="271"/>
      <c r="AL333" s="271"/>
      <c r="AM333" s="271"/>
      <c r="AN333" s="271"/>
      <c r="AO333" s="271"/>
      <c r="AP333" s="271"/>
      <c r="AQ333" s="271"/>
      <c r="AR333" s="271"/>
      <c r="AS333" s="271"/>
      <c r="AT333" s="271"/>
      <c r="AU333" s="271"/>
      <c r="AV333" s="271"/>
      <c r="AW333" s="271"/>
      <c r="AX333" s="271"/>
      <c r="AY333" s="271"/>
      <c r="AZ333" s="271"/>
      <c r="BA333" s="271"/>
      <c r="BB333" s="271"/>
      <c r="BC333" s="271"/>
      <c r="BD333" s="271"/>
      <c r="BE333" s="271"/>
      <c r="BF333" s="271"/>
      <c r="BG333" s="271"/>
      <c r="BH333" s="271"/>
      <c r="BI333" s="271"/>
      <c r="BJ333" s="271"/>
      <c r="BK333" s="271"/>
      <c r="BL333" s="271"/>
      <c r="BM333" s="271"/>
      <c r="BN333" s="271"/>
      <c r="BO333" s="271"/>
    </row>
    <row r="334" spans="1:67" s="248" customFormat="1" x14ac:dyDescent="0.25">
      <c r="A334" s="389"/>
      <c r="B334" s="389"/>
      <c r="C334" s="389"/>
      <c r="D334" s="389"/>
      <c r="E334" s="389"/>
      <c r="F334" s="389"/>
      <c r="G334" s="389"/>
      <c r="H334" s="389"/>
      <c r="I334" s="389"/>
      <c r="J334" s="389"/>
      <c r="K334" s="389"/>
      <c r="L334" s="403"/>
      <c r="M334" s="397"/>
      <c r="N334" s="398"/>
      <c r="O334" s="398"/>
      <c r="P334" s="398"/>
      <c r="Q334" s="398"/>
      <c r="R334" s="398"/>
      <c r="S334" s="398"/>
      <c r="T334" s="398"/>
      <c r="U334" s="398"/>
      <c r="V334" s="388"/>
      <c r="W334" s="391"/>
      <c r="X334" s="271"/>
      <c r="Y334" s="247"/>
      <c r="Z334" s="247"/>
      <c r="AA334" s="247"/>
      <c r="AB334" s="247"/>
      <c r="AC334" s="247"/>
      <c r="AD334" s="247"/>
      <c r="AE334" s="247"/>
      <c r="AF334" s="247"/>
      <c r="AG334" s="271"/>
      <c r="AH334" s="271"/>
      <c r="AI334" s="271"/>
      <c r="AJ334" s="271"/>
      <c r="AK334" s="271"/>
      <c r="AL334" s="271"/>
      <c r="AM334" s="271"/>
      <c r="AN334" s="271"/>
      <c r="AO334" s="271"/>
      <c r="AP334" s="271"/>
      <c r="AQ334" s="271"/>
      <c r="AR334" s="271"/>
      <c r="AS334" s="271"/>
      <c r="AT334" s="271"/>
      <c r="AU334" s="271"/>
      <c r="AV334" s="271"/>
      <c r="AW334" s="271"/>
      <c r="AX334" s="271"/>
      <c r="AY334" s="271"/>
      <c r="AZ334" s="271"/>
      <c r="BA334" s="271"/>
      <c r="BB334" s="271"/>
      <c r="BC334" s="271"/>
      <c r="BD334" s="271"/>
      <c r="BE334" s="271"/>
      <c r="BF334" s="271"/>
      <c r="BG334" s="271"/>
      <c r="BH334" s="271"/>
      <c r="BI334" s="271"/>
      <c r="BJ334" s="271"/>
      <c r="BK334" s="271"/>
      <c r="BL334" s="271"/>
      <c r="BM334" s="271"/>
      <c r="BN334" s="271"/>
      <c r="BO334" s="271"/>
    </row>
    <row r="335" spans="1:67" s="248" customFormat="1" x14ac:dyDescent="0.25">
      <c r="A335" s="389"/>
      <c r="B335" s="389"/>
      <c r="C335" s="389"/>
      <c r="D335" s="389"/>
      <c r="E335" s="389"/>
      <c r="F335" s="389"/>
      <c r="G335" s="389"/>
      <c r="H335" s="389"/>
      <c r="I335" s="389"/>
      <c r="J335" s="389"/>
      <c r="K335" s="389"/>
      <c r="L335" s="403"/>
      <c r="M335" s="397"/>
      <c r="N335" s="398"/>
      <c r="O335" s="398"/>
      <c r="P335" s="398"/>
      <c r="Q335" s="398"/>
      <c r="R335" s="398"/>
      <c r="S335" s="398"/>
      <c r="T335" s="398"/>
      <c r="U335" s="398"/>
      <c r="V335" s="388"/>
      <c r="W335" s="391"/>
      <c r="X335" s="271"/>
      <c r="Y335" s="247"/>
      <c r="Z335" s="247"/>
      <c r="AA335" s="247"/>
      <c r="AB335" s="247"/>
      <c r="AC335" s="247"/>
      <c r="AD335" s="247"/>
      <c r="AE335" s="247"/>
      <c r="AF335" s="247"/>
      <c r="AG335" s="271"/>
      <c r="AH335" s="271"/>
      <c r="AI335" s="271"/>
      <c r="AJ335" s="271"/>
      <c r="AK335" s="271"/>
      <c r="AL335" s="271"/>
      <c r="AM335" s="271"/>
      <c r="AN335" s="271"/>
      <c r="AO335" s="271"/>
      <c r="AP335" s="271"/>
      <c r="AQ335" s="271"/>
      <c r="AR335" s="271"/>
      <c r="AS335" s="271"/>
      <c r="AT335" s="271"/>
      <c r="AU335" s="271"/>
      <c r="AV335" s="271"/>
      <c r="AW335" s="271"/>
      <c r="AX335" s="271"/>
      <c r="AY335" s="271"/>
      <c r="AZ335" s="271"/>
      <c r="BA335" s="271"/>
      <c r="BB335" s="271"/>
      <c r="BC335" s="271"/>
      <c r="BD335" s="271"/>
      <c r="BE335" s="271"/>
      <c r="BF335" s="271"/>
      <c r="BG335" s="271"/>
      <c r="BH335" s="271"/>
      <c r="BI335" s="271"/>
      <c r="BJ335" s="271"/>
      <c r="BK335" s="271"/>
      <c r="BL335" s="271"/>
      <c r="BM335" s="271"/>
      <c r="BN335" s="271"/>
      <c r="BO335" s="271"/>
    </row>
    <row r="336" spans="1:67" s="248" customFormat="1" x14ac:dyDescent="0.25">
      <c r="A336" s="389"/>
      <c r="B336" s="389"/>
      <c r="C336" s="389"/>
      <c r="D336" s="389"/>
      <c r="E336" s="389"/>
      <c r="F336" s="389"/>
      <c r="G336" s="389"/>
      <c r="H336" s="389"/>
      <c r="I336" s="389"/>
      <c r="J336" s="389"/>
      <c r="K336" s="389"/>
      <c r="L336" s="403"/>
      <c r="M336" s="397"/>
      <c r="N336" s="398"/>
      <c r="O336" s="398"/>
      <c r="P336" s="398"/>
      <c r="Q336" s="398"/>
      <c r="R336" s="398"/>
      <c r="S336" s="398"/>
      <c r="T336" s="398"/>
      <c r="U336" s="398"/>
      <c r="V336" s="388"/>
      <c r="W336" s="391"/>
      <c r="X336" s="271"/>
      <c r="Y336" s="247"/>
      <c r="Z336" s="247"/>
      <c r="AA336" s="247"/>
      <c r="AB336" s="247"/>
      <c r="AC336" s="247"/>
      <c r="AD336" s="247"/>
      <c r="AE336" s="247"/>
      <c r="AF336" s="247"/>
      <c r="AG336" s="271"/>
      <c r="AH336" s="271"/>
      <c r="AI336" s="271"/>
      <c r="AJ336" s="271"/>
      <c r="AK336" s="271"/>
      <c r="AL336" s="271"/>
      <c r="AM336" s="271"/>
      <c r="AN336" s="271"/>
      <c r="AO336" s="271"/>
      <c r="AP336" s="271"/>
      <c r="AQ336" s="271"/>
      <c r="AR336" s="271"/>
      <c r="AS336" s="271"/>
      <c r="AT336" s="271"/>
      <c r="AU336" s="271"/>
      <c r="AV336" s="271"/>
      <c r="AW336" s="271"/>
      <c r="AX336" s="271"/>
      <c r="AY336" s="271"/>
      <c r="AZ336" s="271"/>
      <c r="BA336" s="271"/>
      <c r="BB336" s="271"/>
      <c r="BC336" s="271"/>
      <c r="BD336" s="271"/>
      <c r="BE336" s="271"/>
      <c r="BF336" s="271"/>
      <c r="BG336" s="271"/>
      <c r="BH336" s="271"/>
      <c r="BI336" s="271"/>
      <c r="BJ336" s="271"/>
      <c r="BK336" s="271"/>
      <c r="BL336" s="271"/>
      <c r="BM336" s="271"/>
      <c r="BN336" s="271"/>
      <c r="BO336" s="271"/>
    </row>
    <row r="337" spans="1:67" s="248" customFormat="1" x14ac:dyDescent="0.25">
      <c r="A337" s="389"/>
      <c r="B337" s="389"/>
      <c r="C337" s="389"/>
      <c r="D337" s="389"/>
      <c r="E337" s="389"/>
      <c r="F337" s="389"/>
      <c r="G337" s="389"/>
      <c r="H337" s="389"/>
      <c r="I337" s="389"/>
      <c r="J337" s="389"/>
      <c r="K337" s="389"/>
      <c r="L337" s="403"/>
      <c r="M337" s="397"/>
      <c r="N337" s="398"/>
      <c r="O337" s="398"/>
      <c r="P337" s="398"/>
      <c r="Q337" s="398"/>
      <c r="R337" s="398"/>
      <c r="S337" s="398"/>
      <c r="T337" s="398"/>
      <c r="U337" s="398"/>
      <c r="V337" s="388"/>
      <c r="W337" s="391"/>
      <c r="X337" s="271"/>
      <c r="Y337" s="247"/>
      <c r="Z337" s="247"/>
      <c r="AA337" s="247"/>
      <c r="AB337" s="247"/>
      <c r="AC337" s="247"/>
      <c r="AD337" s="247"/>
      <c r="AE337" s="247"/>
      <c r="AF337" s="247"/>
      <c r="AG337" s="271"/>
      <c r="AH337" s="271"/>
      <c r="AI337" s="271"/>
      <c r="AJ337" s="271"/>
      <c r="AK337" s="271"/>
      <c r="AL337" s="271"/>
      <c r="AM337" s="271"/>
      <c r="AN337" s="271"/>
      <c r="AO337" s="271"/>
      <c r="AP337" s="271"/>
      <c r="AQ337" s="271"/>
      <c r="AR337" s="271"/>
      <c r="AS337" s="271"/>
      <c r="AT337" s="271"/>
      <c r="AU337" s="271"/>
      <c r="AV337" s="271"/>
      <c r="AW337" s="271"/>
      <c r="AX337" s="271"/>
      <c r="AY337" s="271"/>
      <c r="AZ337" s="271"/>
      <c r="BA337" s="271"/>
      <c r="BB337" s="271"/>
      <c r="BC337" s="271"/>
      <c r="BD337" s="271"/>
      <c r="BE337" s="271"/>
      <c r="BF337" s="271"/>
      <c r="BG337" s="271"/>
      <c r="BH337" s="271"/>
      <c r="BI337" s="271"/>
      <c r="BJ337" s="271"/>
      <c r="BK337" s="271"/>
      <c r="BL337" s="271"/>
      <c r="BM337" s="271"/>
      <c r="BN337" s="271"/>
      <c r="BO337" s="271"/>
    </row>
  </sheetData>
  <autoFilter ref="A9:CD161" xr:uid="{00000000-0001-0000-0100-000000000000}"/>
  <sortState xmlns:xlrd2="http://schemas.microsoft.com/office/spreadsheetml/2017/richdata2" ref="A10:W155">
    <sortCondition ref="C10:C155"/>
    <sortCondition ref="D10:D155"/>
  </sortState>
  <mergeCells count="7">
    <mergeCell ref="B7:K7"/>
    <mergeCell ref="A1:K1"/>
    <mergeCell ref="A2:K2"/>
    <mergeCell ref="A3:K3"/>
    <mergeCell ref="A4:K4"/>
    <mergeCell ref="A5:K5"/>
    <mergeCell ref="B6:K6"/>
  </mergeCells>
  <phoneticPr fontId="4" type="noConversion"/>
  <dataValidations count="1">
    <dataValidation type="whole" allowBlank="1" showInputMessage="1" showErrorMessage="1" sqref="F10:Q11 F140:P151 Q140:Q152 F154:Q155 F14:Q134" xr:uid="{00000000-0002-0000-0100-000001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BFA2434-803B-4829-B507-5F88C4A8D4F0}">
          <x14:formula1>
            <xm:f>Sheet1!$E$2:$E$20</xm:f>
          </x14:formula1>
          <xm:sqref>S154:S156 S77:S151 T77:T156 S14:T64</xm:sqref>
        </x14:dataValidation>
        <x14:dataValidation type="list" allowBlank="1" showInputMessage="1" showErrorMessage="1" xr:uid="{85AAAC6B-F4C1-4D11-A0B8-61CD82567978}">
          <x14:formula1>
            <xm:f>Sheet1!$F$2:$F$25</xm:f>
          </x14:formula1>
          <xm:sqref>B77:B156 B14:B64</xm:sqref>
        </x14:dataValidation>
        <x14:dataValidation type="list" allowBlank="1" showInputMessage="1" showErrorMessage="1" xr:uid="{D9D1D1C3-257E-411D-87CB-796EE57C42CC}">
          <x14:formula1>
            <xm:f>Sheet1!$B$2:$B$12</xm:f>
          </x14:formula1>
          <xm:sqref>A77:A156 A14:A64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5"/>
  <sheetViews>
    <sheetView workbookViewId="0">
      <selection activeCell="C25" sqref="C25"/>
    </sheetView>
  </sheetViews>
  <sheetFormatPr baseColWidth="10" defaultColWidth="9.140625" defaultRowHeight="12.75" x14ac:dyDescent="0.2"/>
  <sheetData>
    <row r="2" spans="2:7" x14ac:dyDescent="0.2">
      <c r="B2" s="279" t="s">
        <v>95</v>
      </c>
      <c r="C2" s="279"/>
      <c r="D2" s="279"/>
      <c r="E2" s="279" t="s">
        <v>108</v>
      </c>
      <c r="F2" s="279" t="s">
        <v>96</v>
      </c>
      <c r="G2" s="279"/>
    </row>
    <row r="3" spans="2:7" x14ac:dyDescent="0.2">
      <c r="B3" s="279" t="s">
        <v>570</v>
      </c>
      <c r="C3" s="279"/>
      <c r="D3" s="279"/>
      <c r="E3" s="279" t="s">
        <v>100</v>
      </c>
      <c r="F3" s="279" t="s">
        <v>141</v>
      </c>
      <c r="G3" s="279"/>
    </row>
    <row r="4" spans="2:7" x14ac:dyDescent="0.2">
      <c r="B4" s="279" t="s">
        <v>366</v>
      </c>
      <c r="C4" s="279"/>
      <c r="D4" s="279"/>
      <c r="E4" s="279" t="s">
        <v>102</v>
      </c>
      <c r="F4" s="279" t="s">
        <v>182</v>
      </c>
      <c r="G4" s="279"/>
    </row>
    <row r="5" spans="2:7" x14ac:dyDescent="0.2">
      <c r="B5" s="279" t="s">
        <v>571</v>
      </c>
      <c r="C5" s="279"/>
      <c r="D5" s="279"/>
      <c r="E5" s="279" t="s">
        <v>315</v>
      </c>
      <c r="F5" s="279" t="s">
        <v>572</v>
      </c>
      <c r="G5" s="279"/>
    </row>
    <row r="6" spans="2:7" x14ac:dyDescent="0.2">
      <c r="B6" s="279" t="s">
        <v>573</v>
      </c>
      <c r="C6" s="279"/>
      <c r="D6" s="279"/>
      <c r="E6" s="279" t="s">
        <v>123</v>
      </c>
      <c r="F6" s="279" t="s">
        <v>574</v>
      </c>
      <c r="G6" s="279"/>
    </row>
    <row r="7" spans="2:7" x14ac:dyDescent="0.2">
      <c r="B7" s="279" t="s">
        <v>575</v>
      </c>
      <c r="C7" s="279"/>
      <c r="D7" s="279"/>
      <c r="E7" s="279" t="s">
        <v>576</v>
      </c>
      <c r="F7" s="279" t="s">
        <v>207</v>
      </c>
      <c r="G7" s="279"/>
    </row>
    <row r="8" spans="2:7" x14ac:dyDescent="0.2">
      <c r="B8" s="279" t="s">
        <v>512</v>
      </c>
      <c r="C8" s="279"/>
      <c r="D8" s="279"/>
      <c r="E8" s="279" t="s">
        <v>577</v>
      </c>
      <c r="F8" s="279" t="s">
        <v>244</v>
      </c>
      <c r="G8" s="279"/>
    </row>
    <row r="9" spans="2:7" x14ac:dyDescent="0.2">
      <c r="B9" s="279" t="s">
        <v>578</v>
      </c>
      <c r="C9" s="279"/>
      <c r="D9" s="279"/>
      <c r="E9" s="279" t="s">
        <v>444</v>
      </c>
      <c r="F9" s="279" t="s">
        <v>254</v>
      </c>
      <c r="G9" s="279"/>
    </row>
    <row r="10" spans="2:7" x14ac:dyDescent="0.2">
      <c r="B10" s="279" t="s">
        <v>421</v>
      </c>
      <c r="C10" s="279"/>
      <c r="D10" s="279"/>
      <c r="E10" s="279" t="s">
        <v>579</v>
      </c>
      <c r="F10" s="279" t="s">
        <v>266</v>
      </c>
      <c r="G10" s="279"/>
    </row>
    <row r="11" spans="2:7" x14ac:dyDescent="0.2">
      <c r="B11" s="279" t="s">
        <v>486</v>
      </c>
      <c r="C11" s="279"/>
      <c r="D11" s="279"/>
      <c r="E11" s="279" t="s">
        <v>120</v>
      </c>
      <c r="F11" s="279" t="s">
        <v>580</v>
      </c>
      <c r="G11" s="279"/>
    </row>
    <row r="12" spans="2:7" x14ac:dyDescent="0.2">
      <c r="B12" s="279" t="s">
        <v>265</v>
      </c>
      <c r="C12" s="279"/>
      <c r="D12" s="279"/>
      <c r="E12" s="279" t="s">
        <v>101</v>
      </c>
      <c r="F12" s="279" t="s">
        <v>581</v>
      </c>
      <c r="G12" s="279"/>
    </row>
    <row r="13" spans="2:7" x14ac:dyDescent="0.2">
      <c r="B13" s="279"/>
      <c r="C13" s="279"/>
      <c r="D13" s="279"/>
      <c r="E13" s="279" t="s">
        <v>582</v>
      </c>
      <c r="F13" s="279" t="s">
        <v>275</v>
      </c>
      <c r="G13" s="279"/>
    </row>
    <row r="14" spans="2:7" x14ac:dyDescent="0.2">
      <c r="B14" s="279"/>
      <c r="C14" s="279"/>
      <c r="D14" s="279"/>
      <c r="E14" s="279" t="s">
        <v>583</v>
      </c>
      <c r="F14" s="279" t="s">
        <v>322</v>
      </c>
      <c r="G14" s="279"/>
    </row>
    <row r="15" spans="2:7" x14ac:dyDescent="0.2">
      <c r="B15" s="279"/>
      <c r="C15" s="279"/>
      <c r="D15" s="279"/>
      <c r="E15" s="279" t="s">
        <v>584</v>
      </c>
      <c r="F15" s="279" t="s">
        <v>367</v>
      </c>
      <c r="G15" s="279"/>
    </row>
    <row r="16" spans="2:7" x14ac:dyDescent="0.2">
      <c r="B16" s="279"/>
      <c r="C16" s="279"/>
      <c r="D16" s="279"/>
      <c r="E16" s="279" t="s">
        <v>551</v>
      </c>
      <c r="F16" s="279" t="s">
        <v>585</v>
      </c>
      <c r="G16" s="279"/>
    </row>
    <row r="17" spans="2:7" x14ac:dyDescent="0.2">
      <c r="B17" s="279"/>
      <c r="C17" s="279"/>
      <c r="D17" s="279"/>
      <c r="E17" s="279" t="s">
        <v>586</v>
      </c>
      <c r="F17" s="279" t="s">
        <v>587</v>
      </c>
      <c r="G17" s="279"/>
    </row>
    <row r="18" spans="2:7" x14ac:dyDescent="0.2">
      <c r="B18" s="279"/>
      <c r="C18" s="279"/>
      <c r="D18" s="279"/>
      <c r="E18" s="279" t="s">
        <v>473</v>
      </c>
      <c r="F18" s="279" t="s">
        <v>588</v>
      </c>
      <c r="G18" s="279"/>
    </row>
    <row r="19" spans="2:7" x14ac:dyDescent="0.2">
      <c r="B19" s="279"/>
      <c r="C19" s="279"/>
      <c r="D19" s="279"/>
      <c r="E19" s="279" t="s">
        <v>589</v>
      </c>
      <c r="F19" s="279" t="s">
        <v>422</v>
      </c>
      <c r="G19" s="279"/>
    </row>
    <row r="20" spans="2:7" x14ac:dyDescent="0.2">
      <c r="B20" s="279"/>
      <c r="C20" s="279"/>
      <c r="D20" s="279"/>
      <c r="E20" s="279" t="s">
        <v>50</v>
      </c>
      <c r="F20" s="279" t="s">
        <v>476</v>
      </c>
      <c r="G20" s="279"/>
    </row>
    <row r="21" spans="2:7" x14ac:dyDescent="0.2">
      <c r="B21" s="279"/>
      <c r="C21" s="279"/>
      <c r="D21" s="279"/>
      <c r="E21" s="279"/>
      <c r="F21" s="279" t="s">
        <v>487</v>
      </c>
      <c r="G21" s="279"/>
    </row>
    <row r="22" spans="2:7" x14ac:dyDescent="0.2">
      <c r="B22" s="279"/>
      <c r="C22" s="279"/>
      <c r="D22" s="279"/>
      <c r="E22" s="279"/>
      <c r="F22" s="279" t="s">
        <v>507</v>
      </c>
      <c r="G22" s="279"/>
    </row>
    <row r="23" spans="2:7" x14ac:dyDescent="0.2">
      <c r="F23" t="s">
        <v>513</v>
      </c>
    </row>
    <row r="24" spans="2:7" x14ac:dyDescent="0.2">
      <c r="F24" t="s">
        <v>590</v>
      </c>
    </row>
    <row r="25" spans="2:7" x14ac:dyDescent="0.2">
      <c r="F25" t="s">
        <v>524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936"/>
  <sheetViews>
    <sheetView topLeftCell="G4" zoomScale="93" zoomScaleNormal="93" workbookViewId="0">
      <selection activeCell="V22" sqref="V22"/>
    </sheetView>
  </sheetViews>
  <sheetFormatPr baseColWidth="10" defaultColWidth="11.42578125" defaultRowHeight="15" x14ac:dyDescent="0.25"/>
  <cols>
    <col min="1" max="1" width="2.5703125" style="56" customWidth="1"/>
    <col min="2" max="6" width="4.28515625" hidden="1" customWidth="1"/>
    <col min="7" max="7" width="18.85546875" style="269" bestFit="1" customWidth="1"/>
    <col min="8" max="8" width="33.85546875" style="269" customWidth="1"/>
    <col min="9" max="9" width="16.42578125" style="269" customWidth="1"/>
    <col min="10" max="10" width="18.28515625" style="269" customWidth="1"/>
    <col min="11" max="11" width="14" style="270" customWidth="1"/>
    <col min="12" max="12" width="15.42578125" style="269" customWidth="1"/>
    <col min="13" max="13" width="13.7109375" style="269" customWidth="1"/>
    <col min="14" max="14" width="22.42578125" style="269" customWidth="1"/>
    <col min="15" max="43" width="11.42578125" style="56"/>
  </cols>
  <sheetData>
    <row r="1" spans="2:21" s="56" customFormat="1" ht="15.75" x14ac:dyDescent="0.25">
      <c r="G1" s="253"/>
      <c r="H1" s="254"/>
      <c r="I1" s="526" t="s">
        <v>591</v>
      </c>
      <c r="J1" s="254"/>
      <c r="K1" s="255"/>
      <c r="L1" s="254"/>
      <c r="M1" s="254"/>
      <c r="N1" s="254"/>
      <c r="O1" s="249" t="s">
        <v>69</v>
      </c>
    </row>
    <row r="2" spans="2:21" s="56" customFormat="1" ht="15.75" x14ac:dyDescent="0.25">
      <c r="G2" s="589" t="s">
        <v>1</v>
      </c>
      <c r="H2" s="589"/>
      <c r="I2" s="589"/>
      <c r="J2" s="589"/>
      <c r="K2" s="589"/>
      <c r="L2" s="589"/>
      <c r="M2" s="589"/>
      <c r="N2" s="589"/>
      <c r="O2" s="589"/>
      <c r="P2" s="589"/>
      <c r="Q2" s="257"/>
      <c r="R2" s="258"/>
      <c r="S2" s="259" t="s">
        <v>66</v>
      </c>
      <c r="T2" s="258"/>
      <c r="U2" s="260"/>
    </row>
    <row r="3" spans="2:21" s="56" customFormat="1" x14ac:dyDescent="0.25">
      <c r="G3" s="590" t="s">
        <v>2</v>
      </c>
      <c r="H3" s="590"/>
      <c r="I3" s="590"/>
      <c r="J3" s="590"/>
      <c r="K3" s="590"/>
      <c r="L3" s="590"/>
      <c r="M3" s="590"/>
      <c r="N3" s="590"/>
      <c r="O3" s="590"/>
      <c r="P3" s="590"/>
      <c r="Q3" s="257"/>
      <c r="R3" s="258"/>
      <c r="S3" s="259" t="s">
        <v>592</v>
      </c>
      <c r="T3" s="258"/>
      <c r="U3" s="260"/>
    </row>
    <row r="4" spans="2:21" s="56" customFormat="1" x14ac:dyDescent="0.2">
      <c r="G4" s="591" t="s">
        <v>593</v>
      </c>
      <c r="H4" s="591"/>
      <c r="I4" s="591"/>
      <c r="J4" s="591"/>
      <c r="K4" s="591"/>
      <c r="L4" s="591"/>
      <c r="M4" s="591"/>
      <c r="N4" s="591"/>
      <c r="O4" s="591"/>
      <c r="P4" s="591"/>
      <c r="Q4" s="257"/>
      <c r="R4" s="258"/>
      <c r="S4" s="259" t="s">
        <v>594</v>
      </c>
      <c r="T4" s="258"/>
      <c r="U4" s="260"/>
    </row>
    <row r="5" spans="2:21" s="56" customFormat="1" x14ac:dyDescent="0.25">
      <c r="H5" s="256"/>
      <c r="I5" s="278"/>
      <c r="J5" s="588" t="e">
        <f>+#REF!</f>
        <v>#REF!</v>
      </c>
      <c r="K5" s="588"/>
      <c r="L5" s="256"/>
      <c r="M5" s="256"/>
      <c r="N5" s="256"/>
      <c r="O5" s="256"/>
      <c r="P5" s="256"/>
      <c r="Q5" s="257"/>
      <c r="R5" s="258"/>
      <c r="S5" s="258"/>
      <c r="T5" s="258"/>
      <c r="U5" s="260"/>
    </row>
    <row r="6" spans="2:21" s="56" customFormat="1" x14ac:dyDescent="0.25">
      <c r="G6" s="277" t="s">
        <v>16</v>
      </c>
      <c r="H6" s="587" t="e">
        <f>+#REF!</f>
        <v>#REF!</v>
      </c>
      <c r="I6" s="587"/>
      <c r="J6" s="587"/>
      <c r="K6" s="587"/>
      <c r="L6" s="587"/>
      <c r="M6" s="587"/>
      <c r="N6" s="587"/>
      <c r="O6" s="249"/>
    </row>
    <row r="7" spans="2:21" ht="25.5" customHeight="1" x14ac:dyDescent="0.2">
      <c r="B7" s="261" t="s">
        <v>595</v>
      </c>
      <c r="C7" s="262" t="s">
        <v>596</v>
      </c>
      <c r="D7" s="262" t="s">
        <v>597</v>
      </c>
      <c r="E7" s="262" t="s">
        <v>598</v>
      </c>
      <c r="F7" s="263" t="s">
        <v>599</v>
      </c>
      <c r="G7" s="274" t="s">
        <v>600</v>
      </c>
      <c r="H7" s="275" t="s">
        <v>601</v>
      </c>
      <c r="I7" s="275" t="s">
        <v>19</v>
      </c>
      <c r="J7" s="275" t="s">
        <v>602</v>
      </c>
      <c r="K7" s="276" t="s">
        <v>603</v>
      </c>
      <c r="L7" s="275" t="s">
        <v>604</v>
      </c>
      <c r="M7" s="275" t="s">
        <v>605</v>
      </c>
      <c r="N7" s="275" t="s">
        <v>606</v>
      </c>
    </row>
    <row r="8" spans="2:21" ht="12.75" x14ac:dyDescent="0.2">
      <c r="B8" s="14" t="str">
        <f>IF(Tabla1[[#This Row],[Código_Actividad]]="","",CONCATENATE(Tabla1[[#This Row],[POA]],".",Tabla1[[#This Row],[SRS]],".",Tabla1[[#This Row],[AREA]],".",Tabla1[[#This Row],[TIPO]]))</f>
        <v/>
      </c>
      <c r="C8" s="14" t="str">
        <f>IF(Tabla1[[#This Row],[Código_Actividad]]="","",'[4]Formulario PPGR1'!#REF!)</f>
        <v/>
      </c>
      <c r="D8" s="14" t="str">
        <f>IF(Tabla1[[#This Row],[Código_Actividad]]="","",'[4]Formulario PPGR1'!#REF!)</f>
        <v/>
      </c>
      <c r="E8" s="14" t="str">
        <f>IF(Tabla1[[#This Row],[Código_Actividad]]="","",'[4]Formulario PPGR1'!#REF!)</f>
        <v/>
      </c>
      <c r="F8" s="14" t="str">
        <f>IF(Tabla1[[#This Row],[Código_Actividad]]="","",'[4]Formulario PPGR1'!#REF!)</f>
        <v/>
      </c>
      <c r="G8" s="264"/>
      <c r="H8" s="424" t="s">
        <v>607</v>
      </c>
      <c r="I8" s="423" t="s">
        <v>608</v>
      </c>
      <c r="J8" s="423">
        <v>4</v>
      </c>
      <c r="K8" s="426">
        <v>7000</v>
      </c>
      <c r="L8" s="266">
        <f>+Tabla1[[#This Row],[Precio Unitario]]*Tabla1[[#This Row],[Cantidad de Insumos]]</f>
        <v>28000</v>
      </c>
      <c r="M8" s="267" t="s">
        <v>609</v>
      </c>
      <c r="N8" s="265"/>
    </row>
    <row r="9" spans="2:21" ht="12.75" x14ac:dyDescent="0.2">
      <c r="B9" s="14" t="str">
        <f>IF(Tabla1[[#This Row],[Código_Actividad]]="","",CONCATENATE(Tabla1[[#This Row],[POA]],".",Tabla1[[#This Row],[SRS]],".",Tabla1[[#This Row],[AREA]],".",Tabla1[[#This Row],[TIPO]]))</f>
        <v/>
      </c>
      <c r="C9" s="14" t="str">
        <f>IF(Tabla1[[#This Row],[Código_Actividad]]="","",'[4]Formulario PPGR1'!#REF!)</f>
        <v/>
      </c>
      <c r="D9" s="14" t="str">
        <f>IF(Tabla1[[#This Row],[Código_Actividad]]="","",'[4]Formulario PPGR1'!#REF!)</f>
        <v/>
      </c>
      <c r="E9" s="14" t="str">
        <f>IF(Tabla1[[#This Row],[Código_Actividad]]="","",'[4]Formulario PPGR1'!#REF!)</f>
        <v/>
      </c>
      <c r="F9" s="14" t="str">
        <f>IF(Tabla1[[#This Row],[Código_Actividad]]="","",'[4]Formulario PPGR1'!#REF!)</f>
        <v/>
      </c>
      <c r="G9" s="264"/>
      <c r="H9" s="424" t="s">
        <v>610</v>
      </c>
      <c r="I9" s="423" t="s">
        <v>608</v>
      </c>
      <c r="J9" s="423">
        <v>5</v>
      </c>
      <c r="K9" s="426">
        <v>13800</v>
      </c>
      <c r="L9" s="266">
        <f>+Tabla1[[#This Row],[Precio Unitario]]*Tabla1[[#This Row],[Cantidad de Insumos]]</f>
        <v>69000</v>
      </c>
      <c r="M9" s="267" t="s">
        <v>609</v>
      </c>
      <c r="N9" s="265"/>
    </row>
    <row r="10" spans="2:21" ht="12.75" x14ac:dyDescent="0.2">
      <c r="B10" s="14" t="str">
        <f>IF(Tabla1[[#This Row],[Código_Actividad]]="","",CONCATENATE(Tabla1[[#This Row],[POA]],".",Tabla1[[#This Row],[SRS]],".",Tabla1[[#This Row],[AREA]],".",Tabla1[[#This Row],[TIPO]]))</f>
        <v/>
      </c>
      <c r="C10" s="14" t="str">
        <f>IF(Tabla1[[#This Row],[Código_Actividad]]="","",'[4]Formulario PPGR1'!#REF!)</f>
        <v/>
      </c>
      <c r="D10" s="14" t="str">
        <f>IF(Tabla1[[#This Row],[Código_Actividad]]="","",'[4]Formulario PPGR1'!#REF!)</f>
        <v/>
      </c>
      <c r="E10" s="14" t="str">
        <f>IF(Tabla1[[#This Row],[Código_Actividad]]="","",'[4]Formulario PPGR1'!#REF!)</f>
        <v/>
      </c>
      <c r="F10" s="14" t="str">
        <f>IF(Tabla1[[#This Row],[Código_Actividad]]="","",'[4]Formulario PPGR1'!#REF!)</f>
        <v/>
      </c>
      <c r="G10" s="264"/>
      <c r="H10" s="424" t="s">
        <v>611</v>
      </c>
      <c r="I10" s="423" t="s">
        <v>608</v>
      </c>
      <c r="J10" s="423">
        <v>6</v>
      </c>
      <c r="K10" s="426">
        <v>3500</v>
      </c>
      <c r="L10" s="266">
        <f>+Tabla1[[#This Row],[Precio Unitario]]*Tabla1[[#This Row],[Cantidad de Insumos]]</f>
        <v>21000</v>
      </c>
      <c r="M10" s="267" t="s">
        <v>609</v>
      </c>
      <c r="N10" s="265"/>
    </row>
    <row r="11" spans="2:21" ht="12.75" x14ac:dyDescent="0.2">
      <c r="B11" s="14" t="str">
        <f>IF(Tabla1[[#This Row],[Código_Actividad]]="","",CONCATENATE(Tabla1[[#This Row],[POA]],".",Tabla1[[#This Row],[SRS]],".",Tabla1[[#This Row],[AREA]],".",Tabla1[[#This Row],[TIPO]]))</f>
        <v/>
      </c>
      <c r="C11" s="14" t="str">
        <f>IF(Tabla1[[#This Row],[Código_Actividad]]="","",'[4]Formulario PPGR1'!#REF!)</f>
        <v/>
      </c>
      <c r="D11" s="14" t="str">
        <f>IF(Tabla1[[#This Row],[Código_Actividad]]="","",'[4]Formulario PPGR1'!#REF!)</f>
        <v/>
      </c>
      <c r="E11" s="14" t="str">
        <f>IF(Tabla1[[#This Row],[Código_Actividad]]="","",'[4]Formulario PPGR1'!#REF!)</f>
        <v/>
      </c>
      <c r="F11" s="14" t="str">
        <f>IF(Tabla1[[#This Row],[Código_Actividad]]="","",'[4]Formulario PPGR1'!#REF!)</f>
        <v/>
      </c>
      <c r="G11" s="264"/>
      <c r="H11" s="424" t="s">
        <v>612</v>
      </c>
      <c r="I11" s="423" t="s">
        <v>608</v>
      </c>
      <c r="J11" s="423">
        <v>5</v>
      </c>
      <c r="K11" s="426">
        <v>13800</v>
      </c>
      <c r="L11" s="266">
        <f>+Tabla1[[#This Row],[Precio Unitario]]*Tabla1[[#This Row],[Cantidad de Insumos]]</f>
        <v>69000</v>
      </c>
      <c r="M11" s="267" t="s">
        <v>609</v>
      </c>
      <c r="N11" s="265"/>
    </row>
    <row r="12" spans="2:21" ht="12.75" x14ac:dyDescent="0.2">
      <c r="B12" s="14" t="str">
        <f>IF(Tabla1[[#This Row],[Código_Actividad]]="","",CONCATENATE(Tabla1[[#This Row],[POA]],".",Tabla1[[#This Row],[SRS]],".",Tabla1[[#This Row],[AREA]],".",Tabla1[[#This Row],[TIPO]]))</f>
        <v/>
      </c>
      <c r="C12" s="14" t="str">
        <f>IF(Tabla1[[#This Row],[Código_Actividad]]="","",'[4]Formulario PPGR1'!#REF!)</f>
        <v/>
      </c>
      <c r="D12" s="14" t="str">
        <f>IF(Tabla1[[#This Row],[Código_Actividad]]="","",'[4]Formulario PPGR1'!#REF!)</f>
        <v/>
      </c>
      <c r="E12" s="14" t="str">
        <f>IF(Tabla1[[#This Row],[Código_Actividad]]="","",'[4]Formulario PPGR1'!#REF!)</f>
        <v/>
      </c>
      <c r="F12" s="14" t="str">
        <f>IF(Tabla1[[#This Row],[Código_Actividad]]="","",'[4]Formulario PPGR1'!#REF!)</f>
        <v/>
      </c>
      <c r="G12" s="264"/>
      <c r="H12" s="424" t="s">
        <v>613</v>
      </c>
      <c r="I12" s="423" t="s">
        <v>608</v>
      </c>
      <c r="J12" s="423">
        <v>12</v>
      </c>
      <c r="K12" s="426">
        <v>6800</v>
      </c>
      <c r="L12" s="266">
        <f>+Tabla1[[#This Row],[Precio Unitario]]*Tabla1[[#This Row],[Cantidad de Insumos]]</f>
        <v>81600</v>
      </c>
      <c r="M12" s="267" t="s">
        <v>609</v>
      </c>
      <c r="N12" s="265"/>
    </row>
    <row r="13" spans="2:21" ht="12.75" x14ac:dyDescent="0.2">
      <c r="B13" s="14" t="str">
        <f>IF(Tabla1[[#This Row],[Código_Actividad]]="","",CONCATENATE(Tabla1[[#This Row],[POA]],".",Tabla1[[#This Row],[SRS]],".",Tabla1[[#This Row],[AREA]],".",Tabla1[[#This Row],[TIPO]]))</f>
        <v/>
      </c>
      <c r="C13" s="14" t="str">
        <f>IF(Tabla1[[#This Row],[Código_Actividad]]="","",'[4]Formulario PPGR1'!#REF!)</f>
        <v/>
      </c>
      <c r="D13" s="14" t="str">
        <f>IF(Tabla1[[#This Row],[Código_Actividad]]="","",'[4]Formulario PPGR1'!#REF!)</f>
        <v/>
      </c>
      <c r="E13" s="14" t="str">
        <f>IF(Tabla1[[#This Row],[Código_Actividad]]="","",'[4]Formulario PPGR1'!#REF!)</f>
        <v/>
      </c>
      <c r="F13" s="14" t="str">
        <f>IF(Tabla1[[#This Row],[Código_Actividad]]="","",'[4]Formulario PPGR1'!#REF!)</f>
        <v/>
      </c>
      <c r="G13" s="264"/>
      <c r="H13" s="424" t="s">
        <v>614</v>
      </c>
      <c r="I13" s="423" t="s">
        <v>608</v>
      </c>
      <c r="J13" s="423">
        <v>15</v>
      </c>
      <c r="K13" s="426">
        <v>13800</v>
      </c>
      <c r="L13" s="266">
        <f>+Tabla1[[#This Row],[Precio Unitario]]*Tabla1[[#This Row],[Cantidad de Insumos]]</f>
        <v>207000</v>
      </c>
      <c r="M13" s="267" t="s">
        <v>609</v>
      </c>
      <c r="N13" s="265"/>
    </row>
    <row r="14" spans="2:21" ht="12.75" x14ac:dyDescent="0.2">
      <c r="B14" s="14" t="str">
        <f>IF(Tabla1[[#This Row],[Código_Actividad]]="","",CONCATENATE(Tabla1[[#This Row],[POA]],".",Tabla1[[#This Row],[SRS]],".",Tabla1[[#This Row],[AREA]],".",Tabla1[[#This Row],[TIPO]]))</f>
        <v/>
      </c>
      <c r="C14" s="14" t="str">
        <f>IF(Tabla1[[#This Row],[Código_Actividad]]="","",'[4]Formulario PPGR1'!#REF!)</f>
        <v/>
      </c>
      <c r="D14" s="14" t="str">
        <f>IF(Tabla1[[#This Row],[Código_Actividad]]="","",'[4]Formulario PPGR1'!#REF!)</f>
        <v/>
      </c>
      <c r="E14" s="14" t="str">
        <f>IF(Tabla1[[#This Row],[Código_Actividad]]="","",'[4]Formulario PPGR1'!#REF!)</f>
        <v/>
      </c>
      <c r="F14" s="14" t="str">
        <f>IF(Tabla1[[#This Row],[Código_Actividad]]="","",'[4]Formulario PPGR1'!#REF!)</f>
        <v/>
      </c>
      <c r="G14" s="264"/>
      <c r="H14" s="424" t="s">
        <v>615</v>
      </c>
      <c r="I14" s="423" t="s">
        <v>608</v>
      </c>
      <c r="J14" s="423">
        <v>10</v>
      </c>
      <c r="K14" s="426">
        <v>9000</v>
      </c>
      <c r="L14" s="266">
        <f>+Tabla1[[#This Row],[Precio Unitario]]*Tabla1[[#This Row],[Cantidad de Insumos]]</f>
        <v>90000</v>
      </c>
      <c r="M14" s="267" t="s">
        <v>609</v>
      </c>
      <c r="N14" s="265"/>
    </row>
    <row r="15" spans="2:21" ht="12.75" x14ac:dyDescent="0.2">
      <c r="B15" s="14" t="str">
        <f>IF(Tabla1[[#This Row],[Código_Actividad]]="","",CONCATENATE(Tabla1[[#This Row],[POA]],".",Tabla1[[#This Row],[SRS]],".",Tabla1[[#This Row],[AREA]],".",Tabla1[[#This Row],[TIPO]]))</f>
        <v/>
      </c>
      <c r="C15" s="14" t="str">
        <f>IF(Tabla1[[#This Row],[Código_Actividad]]="","",'[4]Formulario PPGR1'!#REF!)</f>
        <v/>
      </c>
      <c r="D15" s="14" t="str">
        <f>IF(Tabla1[[#This Row],[Código_Actividad]]="","",'[4]Formulario PPGR1'!#REF!)</f>
        <v/>
      </c>
      <c r="E15" s="14" t="str">
        <f>IF(Tabla1[[#This Row],[Código_Actividad]]="","",'[4]Formulario PPGR1'!#REF!)</f>
        <v/>
      </c>
      <c r="F15" s="14" t="str">
        <f>IF(Tabla1[[#This Row],[Código_Actividad]]="","",'[4]Formulario PPGR1'!#REF!)</f>
        <v/>
      </c>
      <c r="G15" s="264"/>
      <c r="H15" s="424" t="s">
        <v>616</v>
      </c>
      <c r="I15" s="423" t="s">
        <v>608</v>
      </c>
      <c r="J15" s="423">
        <v>10</v>
      </c>
      <c r="K15" s="426">
        <v>4800</v>
      </c>
      <c r="L15" s="266">
        <f>+Tabla1[[#This Row],[Precio Unitario]]*Tabla1[[#This Row],[Cantidad de Insumos]]</f>
        <v>48000</v>
      </c>
      <c r="M15" s="267" t="s">
        <v>609</v>
      </c>
      <c r="N15" s="265"/>
    </row>
    <row r="16" spans="2:21" ht="12.75" x14ac:dyDescent="0.2">
      <c r="B16" s="14" t="str">
        <f>IF(Tabla1[[#This Row],[Código_Actividad]]="","",CONCATENATE(Tabla1[[#This Row],[POA]],".",Tabla1[[#This Row],[SRS]],".",Tabla1[[#This Row],[AREA]],".",Tabla1[[#This Row],[TIPO]]))</f>
        <v/>
      </c>
      <c r="C16" s="14" t="str">
        <f>IF(Tabla1[[#This Row],[Código_Actividad]]="","",'[4]Formulario PPGR1'!#REF!)</f>
        <v/>
      </c>
      <c r="D16" s="14" t="str">
        <f>IF(Tabla1[[#This Row],[Código_Actividad]]="","",'[4]Formulario PPGR1'!#REF!)</f>
        <v/>
      </c>
      <c r="E16" s="14" t="str">
        <f>IF(Tabla1[[#This Row],[Código_Actividad]]="","",'[4]Formulario PPGR1'!#REF!)</f>
        <v/>
      </c>
      <c r="F16" s="14" t="str">
        <f>IF(Tabla1[[#This Row],[Código_Actividad]]="","",'[4]Formulario PPGR1'!#REF!)</f>
        <v/>
      </c>
      <c r="G16" s="264"/>
      <c r="H16" s="424" t="s">
        <v>617</v>
      </c>
      <c r="I16" s="423" t="s">
        <v>608</v>
      </c>
      <c r="J16" s="423">
        <v>2</v>
      </c>
      <c r="K16" s="426">
        <v>13800</v>
      </c>
      <c r="L16" s="266">
        <f>+Tabla1[[#This Row],[Precio Unitario]]*Tabla1[[#This Row],[Cantidad de Insumos]]</f>
        <v>27600</v>
      </c>
      <c r="M16" s="267" t="s">
        <v>609</v>
      </c>
      <c r="N16" s="265"/>
    </row>
    <row r="17" spans="2:14" ht="12.75" x14ac:dyDescent="0.2">
      <c r="B17" s="14" t="str">
        <f>IF(Tabla1[[#This Row],[Código_Actividad]]="","",CONCATENATE(Tabla1[[#This Row],[POA]],".",Tabla1[[#This Row],[SRS]],".",Tabla1[[#This Row],[AREA]],".",Tabla1[[#This Row],[TIPO]]))</f>
        <v/>
      </c>
      <c r="C17" s="14" t="str">
        <f>IF(Tabla1[[#This Row],[Código_Actividad]]="","",'[4]Formulario PPGR1'!#REF!)</f>
        <v/>
      </c>
      <c r="D17" s="14" t="str">
        <f>IF(Tabla1[[#This Row],[Código_Actividad]]="","",'[4]Formulario PPGR1'!#REF!)</f>
        <v/>
      </c>
      <c r="E17" s="14" t="str">
        <f>IF(Tabla1[[#This Row],[Código_Actividad]]="","",'[4]Formulario PPGR1'!#REF!)</f>
        <v/>
      </c>
      <c r="F17" s="14" t="str">
        <f>IF(Tabla1[[#This Row],[Código_Actividad]]="","",'[4]Formulario PPGR1'!#REF!)</f>
        <v/>
      </c>
      <c r="G17" s="264"/>
      <c r="H17" s="424" t="s">
        <v>618</v>
      </c>
      <c r="I17" s="423" t="s">
        <v>608</v>
      </c>
      <c r="J17" s="423">
        <v>2</v>
      </c>
      <c r="K17" s="426">
        <v>13800</v>
      </c>
      <c r="L17" s="266">
        <f>+Tabla1[[#This Row],[Precio Unitario]]*Tabla1[[#This Row],[Cantidad de Insumos]]</f>
        <v>27600</v>
      </c>
      <c r="M17" s="267" t="s">
        <v>609</v>
      </c>
      <c r="N17" s="265"/>
    </row>
    <row r="18" spans="2:14" ht="12.75" x14ac:dyDescent="0.2">
      <c r="B18" s="14" t="str">
        <f>IF(Tabla1[[#This Row],[Código_Actividad]]="","",CONCATENATE(Tabla1[[#This Row],[POA]],".",Tabla1[[#This Row],[SRS]],".",Tabla1[[#This Row],[AREA]],".",Tabla1[[#This Row],[TIPO]]))</f>
        <v/>
      </c>
      <c r="C18" s="14" t="str">
        <f>IF(Tabla1[[#This Row],[Código_Actividad]]="","",'[4]Formulario PPGR1'!#REF!)</f>
        <v/>
      </c>
      <c r="D18" s="14" t="str">
        <f>IF(Tabla1[[#This Row],[Código_Actividad]]="","",'[4]Formulario PPGR1'!#REF!)</f>
        <v/>
      </c>
      <c r="E18" s="14" t="str">
        <f>IF(Tabla1[[#This Row],[Código_Actividad]]="","",'[4]Formulario PPGR1'!#REF!)</f>
        <v/>
      </c>
      <c r="F18" s="14" t="str">
        <f>IF(Tabla1[[#This Row],[Código_Actividad]]="","",'[4]Formulario PPGR1'!#REF!)</f>
        <v/>
      </c>
      <c r="G18" s="264"/>
      <c r="H18" s="424" t="s">
        <v>619</v>
      </c>
      <c r="I18" s="423" t="s">
        <v>608</v>
      </c>
      <c r="J18" s="423">
        <v>2</v>
      </c>
      <c r="K18" s="426">
        <v>380</v>
      </c>
      <c r="L18" s="266">
        <f>+Tabla1[[#This Row],[Precio Unitario]]*Tabla1[[#This Row],[Cantidad de Insumos]]</f>
        <v>760</v>
      </c>
      <c r="M18" s="267" t="s">
        <v>609</v>
      </c>
      <c r="N18" s="265"/>
    </row>
    <row r="19" spans="2:14" ht="12.75" x14ac:dyDescent="0.2">
      <c r="B19" s="14" t="str">
        <f>IF(Tabla1[[#This Row],[Código_Actividad]]="","",CONCATENATE(Tabla1[[#This Row],[POA]],".",Tabla1[[#This Row],[SRS]],".",Tabla1[[#This Row],[AREA]],".",Tabla1[[#This Row],[TIPO]]))</f>
        <v/>
      </c>
      <c r="C19" s="14" t="str">
        <f>IF(Tabla1[[#This Row],[Código_Actividad]]="","",'[4]Formulario PPGR1'!#REF!)</f>
        <v/>
      </c>
      <c r="D19" s="14" t="str">
        <f>IF(Tabla1[[#This Row],[Código_Actividad]]="","",'[4]Formulario PPGR1'!#REF!)</f>
        <v/>
      </c>
      <c r="E19" s="14" t="str">
        <f>IF(Tabla1[[#This Row],[Código_Actividad]]="","",'[4]Formulario PPGR1'!#REF!)</f>
        <v/>
      </c>
      <c r="F19" s="14" t="str">
        <f>IF(Tabla1[[#This Row],[Código_Actividad]]="","",'[4]Formulario PPGR1'!#REF!)</f>
        <v/>
      </c>
      <c r="G19" s="264"/>
      <c r="H19" s="424" t="s">
        <v>620</v>
      </c>
      <c r="I19" s="423" t="s">
        <v>608</v>
      </c>
      <c r="J19" s="423">
        <v>3</v>
      </c>
      <c r="K19" s="426">
        <v>65</v>
      </c>
      <c r="L19" s="266">
        <f>+Tabla1[[#This Row],[Precio Unitario]]*Tabla1[[#This Row],[Cantidad de Insumos]]</f>
        <v>195</v>
      </c>
      <c r="M19" s="267" t="s">
        <v>609</v>
      </c>
      <c r="N19" s="265"/>
    </row>
    <row r="20" spans="2:14" ht="12.75" x14ac:dyDescent="0.2">
      <c r="B20" s="14" t="str">
        <f>IF(Tabla1[[#This Row],[Código_Actividad]]="","",CONCATENATE(Tabla1[[#This Row],[POA]],".",Tabla1[[#This Row],[SRS]],".",Tabla1[[#This Row],[AREA]],".",Tabla1[[#This Row],[TIPO]]))</f>
        <v/>
      </c>
      <c r="C20" s="14" t="str">
        <f>IF(Tabla1[[#This Row],[Código_Actividad]]="","",'[4]Formulario PPGR1'!#REF!)</f>
        <v/>
      </c>
      <c r="D20" s="14" t="str">
        <f>IF(Tabla1[[#This Row],[Código_Actividad]]="","",'[4]Formulario PPGR1'!#REF!)</f>
        <v/>
      </c>
      <c r="E20" s="14" t="str">
        <f>IF(Tabla1[[#This Row],[Código_Actividad]]="","",'[4]Formulario PPGR1'!#REF!)</f>
        <v/>
      </c>
      <c r="F20" s="14" t="str">
        <f>IF(Tabla1[[#This Row],[Código_Actividad]]="","",'[4]Formulario PPGR1'!#REF!)</f>
        <v/>
      </c>
      <c r="G20" s="264"/>
      <c r="H20" s="424" t="s">
        <v>621</v>
      </c>
      <c r="I20" s="423" t="s">
        <v>608</v>
      </c>
      <c r="J20" s="423">
        <v>3</v>
      </c>
      <c r="K20" s="426">
        <v>8500</v>
      </c>
      <c r="L20" s="266">
        <f>+Tabla1[[#This Row],[Precio Unitario]]*Tabla1[[#This Row],[Cantidad de Insumos]]</f>
        <v>25500</v>
      </c>
      <c r="M20" s="267" t="s">
        <v>609</v>
      </c>
      <c r="N20" s="265"/>
    </row>
    <row r="21" spans="2:14" ht="12.75" x14ac:dyDescent="0.2">
      <c r="B21" s="14" t="str">
        <f>IF(Tabla1[[#This Row],[Código_Actividad]]="","",CONCATENATE(Tabla1[[#This Row],[POA]],".",Tabla1[[#This Row],[SRS]],".",Tabla1[[#This Row],[AREA]],".",Tabla1[[#This Row],[TIPO]]))</f>
        <v/>
      </c>
      <c r="C21" s="14" t="str">
        <f>IF(Tabla1[[#This Row],[Código_Actividad]]="","",'[4]Formulario PPGR1'!#REF!)</f>
        <v/>
      </c>
      <c r="D21" s="14" t="str">
        <f>IF(Tabla1[[#This Row],[Código_Actividad]]="","",'[4]Formulario PPGR1'!#REF!)</f>
        <v/>
      </c>
      <c r="E21" s="14" t="str">
        <f>IF(Tabla1[[#This Row],[Código_Actividad]]="","",'[4]Formulario PPGR1'!#REF!)</f>
        <v/>
      </c>
      <c r="F21" s="14" t="str">
        <f>IF(Tabla1[[#This Row],[Código_Actividad]]="","",'[4]Formulario PPGR1'!#REF!)</f>
        <v/>
      </c>
      <c r="G21" s="264"/>
      <c r="H21" s="424" t="s">
        <v>622</v>
      </c>
      <c r="I21" s="423" t="s">
        <v>608</v>
      </c>
      <c r="J21" s="423">
        <v>1</v>
      </c>
      <c r="K21" s="426">
        <v>6500</v>
      </c>
      <c r="L21" s="266">
        <f>+Tabla1[[#This Row],[Precio Unitario]]*Tabla1[[#This Row],[Cantidad de Insumos]]</f>
        <v>6500</v>
      </c>
      <c r="M21" s="267" t="s">
        <v>609</v>
      </c>
      <c r="N21" s="265"/>
    </row>
    <row r="22" spans="2:14" ht="12.75" x14ac:dyDescent="0.2">
      <c r="B22" s="14" t="str">
        <f>IF(Tabla1[[#This Row],[Código_Actividad]]="","",CONCATENATE(Tabla1[[#This Row],[POA]],".",Tabla1[[#This Row],[SRS]],".",Tabla1[[#This Row],[AREA]],".",Tabla1[[#This Row],[TIPO]]))</f>
        <v/>
      </c>
      <c r="C22" s="14" t="str">
        <f>IF(Tabla1[[#This Row],[Código_Actividad]]="","",'[4]Formulario PPGR1'!#REF!)</f>
        <v/>
      </c>
      <c r="D22" s="14" t="str">
        <f>IF(Tabla1[[#This Row],[Código_Actividad]]="","",'[4]Formulario PPGR1'!#REF!)</f>
        <v/>
      </c>
      <c r="E22" s="14" t="str">
        <f>IF(Tabla1[[#This Row],[Código_Actividad]]="","",'[4]Formulario PPGR1'!#REF!)</f>
        <v/>
      </c>
      <c r="F22" s="14" t="str">
        <f>IF(Tabla1[[#This Row],[Código_Actividad]]="","",'[4]Formulario PPGR1'!#REF!)</f>
        <v/>
      </c>
      <c r="G22" s="264"/>
      <c r="H22" s="424" t="s">
        <v>623</v>
      </c>
      <c r="I22" s="423" t="s">
        <v>608</v>
      </c>
      <c r="J22" s="423">
        <v>6</v>
      </c>
      <c r="K22" s="426">
        <v>7000</v>
      </c>
      <c r="L22" s="266">
        <f>+Tabla1[[#This Row],[Precio Unitario]]*Tabla1[[#This Row],[Cantidad de Insumos]]</f>
        <v>42000</v>
      </c>
      <c r="M22" s="267" t="s">
        <v>609</v>
      </c>
      <c r="N22" s="265"/>
    </row>
    <row r="23" spans="2:14" ht="12.75" x14ac:dyDescent="0.2">
      <c r="B23" s="14" t="str">
        <f>IF(Tabla1[[#This Row],[Código_Actividad]]="","",CONCATENATE(Tabla1[[#This Row],[POA]],".",Tabla1[[#This Row],[SRS]],".",Tabla1[[#This Row],[AREA]],".",Tabla1[[#This Row],[TIPO]]))</f>
        <v/>
      </c>
      <c r="C23" s="14" t="str">
        <f>IF(Tabla1[[#This Row],[Código_Actividad]]="","",'[4]Formulario PPGR1'!#REF!)</f>
        <v/>
      </c>
      <c r="D23" s="14" t="str">
        <f>IF(Tabla1[[#This Row],[Código_Actividad]]="","",'[4]Formulario PPGR1'!#REF!)</f>
        <v/>
      </c>
      <c r="E23" s="14" t="str">
        <f>IF(Tabla1[[#This Row],[Código_Actividad]]="","",'[4]Formulario PPGR1'!#REF!)</f>
        <v/>
      </c>
      <c r="F23" s="14" t="str">
        <f>IF(Tabla1[[#This Row],[Código_Actividad]]="","",'[4]Formulario PPGR1'!#REF!)</f>
        <v/>
      </c>
      <c r="G23" s="264"/>
      <c r="H23" s="424" t="s">
        <v>624</v>
      </c>
      <c r="I23" s="423" t="s">
        <v>608</v>
      </c>
      <c r="J23" s="423">
        <v>2</v>
      </c>
      <c r="K23" s="426">
        <v>7000</v>
      </c>
      <c r="L23" s="266">
        <f>+Tabla1[[#This Row],[Precio Unitario]]*Tabla1[[#This Row],[Cantidad de Insumos]]</f>
        <v>14000</v>
      </c>
      <c r="M23" s="267" t="s">
        <v>609</v>
      </c>
      <c r="N23" s="265"/>
    </row>
    <row r="24" spans="2:14" ht="12.75" x14ac:dyDescent="0.2">
      <c r="B24" s="14" t="str">
        <f>IF(Tabla1[[#This Row],[Código_Actividad]]="","",CONCATENATE(Tabla1[[#This Row],[POA]],".",Tabla1[[#This Row],[SRS]],".",Tabla1[[#This Row],[AREA]],".",Tabla1[[#This Row],[TIPO]]))</f>
        <v/>
      </c>
      <c r="C24" s="14" t="str">
        <f>IF(Tabla1[[#This Row],[Código_Actividad]]="","",'[4]Formulario PPGR1'!#REF!)</f>
        <v/>
      </c>
      <c r="D24" s="14" t="str">
        <f>IF(Tabla1[[#This Row],[Código_Actividad]]="","",'[4]Formulario PPGR1'!#REF!)</f>
        <v/>
      </c>
      <c r="E24" s="14" t="str">
        <f>IF(Tabla1[[#This Row],[Código_Actividad]]="","",'[4]Formulario PPGR1'!#REF!)</f>
        <v/>
      </c>
      <c r="F24" s="14" t="str">
        <f>IF(Tabla1[[#This Row],[Código_Actividad]]="","",'[4]Formulario PPGR1'!#REF!)</f>
        <v/>
      </c>
      <c r="G24" s="264"/>
      <c r="H24" s="424" t="s">
        <v>625</v>
      </c>
      <c r="I24" s="423" t="s">
        <v>626</v>
      </c>
      <c r="J24" s="423">
        <v>5</v>
      </c>
      <c r="K24" s="426">
        <v>700</v>
      </c>
      <c r="L24" s="266">
        <f>+Tabla1[[#This Row],[Precio Unitario]]*Tabla1[[#This Row],[Cantidad de Insumos]]</f>
        <v>3500</v>
      </c>
      <c r="M24" s="267" t="s">
        <v>609</v>
      </c>
      <c r="N24" s="265"/>
    </row>
    <row r="25" spans="2:14" ht="12.75" x14ac:dyDescent="0.2">
      <c r="B25" s="14" t="str">
        <f>IF(Tabla1[[#This Row],[Código_Actividad]]="","",CONCATENATE(Tabla1[[#This Row],[POA]],".",Tabla1[[#This Row],[SRS]],".",Tabla1[[#This Row],[AREA]],".",Tabla1[[#This Row],[TIPO]]))</f>
        <v/>
      </c>
      <c r="C25" s="14" t="str">
        <f>IF(Tabla1[[#This Row],[Código_Actividad]]="","",'[4]Formulario PPGR1'!#REF!)</f>
        <v/>
      </c>
      <c r="D25" s="14" t="str">
        <f>IF(Tabla1[[#This Row],[Código_Actividad]]="","",'[4]Formulario PPGR1'!#REF!)</f>
        <v/>
      </c>
      <c r="E25" s="14" t="str">
        <f>IF(Tabla1[[#This Row],[Código_Actividad]]="","",'[4]Formulario PPGR1'!#REF!)</f>
        <v/>
      </c>
      <c r="F25" s="14" t="str">
        <f>IF(Tabla1[[#This Row],[Código_Actividad]]="","",'[4]Formulario PPGR1'!#REF!)</f>
        <v/>
      </c>
      <c r="G25" s="264"/>
      <c r="H25" s="424" t="s">
        <v>627</v>
      </c>
      <c r="I25" s="423" t="s">
        <v>626</v>
      </c>
      <c r="J25" s="423">
        <v>6</v>
      </c>
      <c r="K25" s="426">
        <v>870</v>
      </c>
      <c r="L25" s="266">
        <f>+Tabla1[[#This Row],[Precio Unitario]]*Tabla1[[#This Row],[Cantidad de Insumos]]</f>
        <v>5220</v>
      </c>
      <c r="M25" s="267" t="s">
        <v>609</v>
      </c>
      <c r="N25" s="265"/>
    </row>
    <row r="26" spans="2:14" ht="12.75" x14ac:dyDescent="0.2">
      <c r="B26" s="14" t="str">
        <f>IF(Tabla1[[#This Row],[Código_Actividad]]="","",CONCATENATE(Tabla1[[#This Row],[POA]],".",Tabla1[[#This Row],[SRS]],".",Tabla1[[#This Row],[AREA]],".",Tabla1[[#This Row],[TIPO]]))</f>
        <v/>
      </c>
      <c r="C26" s="14" t="str">
        <f>IF(Tabla1[[#This Row],[Código_Actividad]]="","",'[4]Formulario PPGR1'!#REF!)</f>
        <v/>
      </c>
      <c r="D26" s="14" t="str">
        <f>IF(Tabla1[[#This Row],[Código_Actividad]]="","",'[4]Formulario PPGR1'!#REF!)</f>
        <v/>
      </c>
      <c r="E26" s="14" t="str">
        <f>IF(Tabla1[[#This Row],[Código_Actividad]]="","",'[4]Formulario PPGR1'!#REF!)</f>
        <v/>
      </c>
      <c r="F26" s="14" t="str">
        <f>IF(Tabla1[[#This Row],[Código_Actividad]]="","",'[4]Formulario PPGR1'!#REF!)</f>
        <v/>
      </c>
      <c r="G26" s="264"/>
      <c r="H26" s="424" t="s">
        <v>628</v>
      </c>
      <c r="I26" s="423" t="s">
        <v>626</v>
      </c>
      <c r="J26" s="423">
        <v>6</v>
      </c>
      <c r="K26" s="426">
        <v>970</v>
      </c>
      <c r="L26" s="266">
        <f>+Tabla1[[#This Row],[Precio Unitario]]*Tabla1[[#This Row],[Cantidad de Insumos]]</f>
        <v>5820</v>
      </c>
      <c r="M26" s="267" t="s">
        <v>609</v>
      </c>
      <c r="N26" s="265"/>
    </row>
    <row r="27" spans="2:14" ht="12.75" x14ac:dyDescent="0.2">
      <c r="B27" s="14" t="str">
        <f>IF(Tabla1[[#This Row],[Código_Actividad]]="","",CONCATENATE(Tabla1[[#This Row],[POA]],".",Tabla1[[#This Row],[SRS]],".",Tabla1[[#This Row],[AREA]],".",Tabla1[[#This Row],[TIPO]]))</f>
        <v/>
      </c>
      <c r="C27" s="14" t="str">
        <f>IF(Tabla1[[#This Row],[Código_Actividad]]="","",'[4]Formulario PPGR1'!#REF!)</f>
        <v/>
      </c>
      <c r="D27" s="14" t="str">
        <f>IF(Tabla1[[#This Row],[Código_Actividad]]="","",'[4]Formulario PPGR1'!#REF!)</f>
        <v/>
      </c>
      <c r="E27" s="14" t="str">
        <f>IF(Tabla1[[#This Row],[Código_Actividad]]="","",'[4]Formulario PPGR1'!#REF!)</f>
        <v/>
      </c>
      <c r="F27" s="14" t="str">
        <f>IF(Tabla1[[#This Row],[Código_Actividad]]="","",'[4]Formulario PPGR1'!#REF!)</f>
        <v/>
      </c>
      <c r="G27" s="264"/>
      <c r="H27" s="424" t="s">
        <v>629</v>
      </c>
      <c r="I27" s="423" t="s">
        <v>626</v>
      </c>
      <c r="J27" s="423">
        <v>6</v>
      </c>
      <c r="K27" s="426">
        <v>1200</v>
      </c>
      <c r="L27" s="266">
        <f>+Tabla1[[#This Row],[Precio Unitario]]*Tabla1[[#This Row],[Cantidad de Insumos]]</f>
        <v>7200</v>
      </c>
      <c r="M27" s="267" t="s">
        <v>609</v>
      </c>
      <c r="N27" s="265"/>
    </row>
    <row r="28" spans="2:14" ht="12.75" x14ac:dyDescent="0.2">
      <c r="B28" s="14" t="str">
        <f>IF(Tabla1[[#This Row],[Código_Actividad]]="","",CONCATENATE(Tabla1[[#This Row],[POA]],".",Tabla1[[#This Row],[SRS]],".",Tabla1[[#This Row],[AREA]],".",Tabla1[[#This Row],[TIPO]]))</f>
        <v/>
      </c>
      <c r="C28" s="14" t="str">
        <f>IF(Tabla1[[#This Row],[Código_Actividad]]="","",'[4]Formulario PPGR1'!#REF!)</f>
        <v/>
      </c>
      <c r="D28" s="14" t="str">
        <f>IF(Tabla1[[#This Row],[Código_Actividad]]="","",'[4]Formulario PPGR1'!#REF!)</f>
        <v/>
      </c>
      <c r="E28" s="14" t="str">
        <f>IF(Tabla1[[#This Row],[Código_Actividad]]="","",'[4]Formulario PPGR1'!#REF!)</f>
        <v/>
      </c>
      <c r="F28" s="14" t="str">
        <f>IF(Tabla1[[#This Row],[Código_Actividad]]="","",'[4]Formulario PPGR1'!#REF!)</f>
        <v/>
      </c>
      <c r="G28" s="264"/>
      <c r="H28" s="424" t="s">
        <v>630</v>
      </c>
      <c r="I28" s="423" t="s">
        <v>626</v>
      </c>
      <c r="J28" s="423">
        <v>6</v>
      </c>
      <c r="K28" s="426">
        <v>850</v>
      </c>
      <c r="L28" s="266">
        <f>+Tabla1[[#This Row],[Precio Unitario]]*Tabla1[[#This Row],[Cantidad de Insumos]]</f>
        <v>5100</v>
      </c>
      <c r="M28" s="267" t="s">
        <v>609</v>
      </c>
      <c r="N28" s="265"/>
    </row>
    <row r="29" spans="2:14" ht="12.75" x14ac:dyDescent="0.2">
      <c r="B29" s="14" t="str">
        <f>IF(Tabla1[[#This Row],[Código_Actividad]]="","",CONCATENATE(Tabla1[[#This Row],[POA]],".",Tabla1[[#This Row],[SRS]],".",Tabla1[[#This Row],[AREA]],".",Tabla1[[#This Row],[TIPO]]))</f>
        <v/>
      </c>
      <c r="C29" s="14" t="str">
        <f>IF(Tabla1[[#This Row],[Código_Actividad]]="","",'[4]Formulario PPGR1'!#REF!)</f>
        <v/>
      </c>
      <c r="D29" s="14" t="str">
        <f>IF(Tabla1[[#This Row],[Código_Actividad]]="","",'[4]Formulario PPGR1'!#REF!)</f>
        <v/>
      </c>
      <c r="E29" s="14" t="str">
        <f>IF(Tabla1[[#This Row],[Código_Actividad]]="","",'[4]Formulario PPGR1'!#REF!)</f>
        <v/>
      </c>
      <c r="F29" s="14" t="str">
        <f>IF(Tabla1[[#This Row],[Código_Actividad]]="","",'[4]Formulario PPGR1'!#REF!)</f>
        <v/>
      </c>
      <c r="G29" s="264"/>
      <c r="H29" s="424" t="s">
        <v>631</v>
      </c>
      <c r="I29" s="423" t="s">
        <v>626</v>
      </c>
      <c r="J29" s="423">
        <v>15</v>
      </c>
      <c r="K29" s="426">
        <v>700</v>
      </c>
      <c r="L29" s="266">
        <f>+Tabla1[[#This Row],[Precio Unitario]]*Tabla1[[#This Row],[Cantidad de Insumos]]</f>
        <v>10500</v>
      </c>
      <c r="M29" s="267" t="s">
        <v>609</v>
      </c>
      <c r="N29" s="265"/>
    </row>
    <row r="30" spans="2:14" ht="12.75" x14ac:dyDescent="0.2">
      <c r="B30" s="14" t="str">
        <f>IF(Tabla1[[#This Row],[Código_Actividad]]="","",CONCATENATE(Tabla1[[#This Row],[POA]],".",Tabla1[[#This Row],[SRS]],".",Tabla1[[#This Row],[AREA]],".",Tabla1[[#This Row],[TIPO]]))</f>
        <v/>
      </c>
      <c r="C30" s="14" t="str">
        <f>IF(Tabla1[[#This Row],[Código_Actividad]]="","",'[4]Formulario PPGR1'!#REF!)</f>
        <v/>
      </c>
      <c r="D30" s="14" t="str">
        <f>IF(Tabla1[[#This Row],[Código_Actividad]]="","",'[4]Formulario PPGR1'!#REF!)</f>
        <v/>
      </c>
      <c r="E30" s="14" t="str">
        <f>IF(Tabla1[[#This Row],[Código_Actividad]]="","",'[4]Formulario PPGR1'!#REF!)</f>
        <v/>
      </c>
      <c r="F30" s="14" t="str">
        <f>IF(Tabla1[[#This Row],[Código_Actividad]]="","",'[4]Formulario PPGR1'!#REF!)</f>
        <v/>
      </c>
      <c r="G30" s="264"/>
      <c r="H30" s="424" t="s">
        <v>632</v>
      </c>
      <c r="I30" s="423" t="s">
        <v>626</v>
      </c>
      <c r="J30" s="423">
        <v>3</v>
      </c>
      <c r="K30" s="426">
        <v>870</v>
      </c>
      <c r="L30" s="266">
        <f>+Tabla1[[#This Row],[Precio Unitario]]*Tabla1[[#This Row],[Cantidad de Insumos]]</f>
        <v>2610</v>
      </c>
      <c r="M30" s="267" t="s">
        <v>609</v>
      </c>
      <c r="N30" s="265"/>
    </row>
    <row r="31" spans="2:14" ht="12.75" x14ac:dyDescent="0.2">
      <c r="B31" s="14" t="str">
        <f>IF(Tabla1[[#This Row],[Código_Actividad]]="","",CONCATENATE(Tabla1[[#This Row],[POA]],".",Tabla1[[#This Row],[SRS]],".",Tabla1[[#This Row],[AREA]],".",Tabla1[[#This Row],[TIPO]]))</f>
        <v/>
      </c>
      <c r="C31" s="14" t="str">
        <f>IF(Tabla1[[#This Row],[Código_Actividad]]="","",'[4]Formulario PPGR1'!#REF!)</f>
        <v/>
      </c>
      <c r="D31" s="14" t="str">
        <f>IF(Tabla1[[#This Row],[Código_Actividad]]="","",'[4]Formulario PPGR1'!#REF!)</f>
        <v/>
      </c>
      <c r="E31" s="14" t="str">
        <f>IF(Tabla1[[#This Row],[Código_Actividad]]="","",'[4]Formulario PPGR1'!#REF!)</f>
        <v/>
      </c>
      <c r="F31" s="14" t="str">
        <f>IF(Tabla1[[#This Row],[Código_Actividad]]="","",'[4]Formulario PPGR1'!#REF!)</f>
        <v/>
      </c>
      <c r="G31" s="264"/>
      <c r="H31" s="424" t="s">
        <v>633</v>
      </c>
      <c r="I31" s="423" t="s">
        <v>626</v>
      </c>
      <c r="J31" s="423">
        <v>3</v>
      </c>
      <c r="K31" s="426">
        <v>850</v>
      </c>
      <c r="L31" s="266">
        <f>+Tabla1[[#This Row],[Precio Unitario]]*Tabla1[[#This Row],[Cantidad de Insumos]]</f>
        <v>2550</v>
      </c>
      <c r="M31" s="267" t="s">
        <v>609</v>
      </c>
      <c r="N31" s="265"/>
    </row>
    <row r="32" spans="2:14" ht="12.75" x14ac:dyDescent="0.2">
      <c r="B32" s="14" t="str">
        <f>IF(Tabla1[[#This Row],[Código_Actividad]]="","",CONCATENATE(Tabla1[[#This Row],[POA]],".",Tabla1[[#This Row],[SRS]],".",Tabla1[[#This Row],[AREA]],".",Tabla1[[#This Row],[TIPO]]))</f>
        <v/>
      </c>
      <c r="C32" s="14" t="str">
        <f>IF(Tabla1[[#This Row],[Código_Actividad]]="","",'[4]Formulario PPGR1'!#REF!)</f>
        <v/>
      </c>
      <c r="D32" s="14" t="str">
        <f>IF(Tabla1[[#This Row],[Código_Actividad]]="","",'[4]Formulario PPGR1'!#REF!)</f>
        <v/>
      </c>
      <c r="E32" s="14" t="str">
        <f>IF(Tabla1[[#This Row],[Código_Actividad]]="","",'[4]Formulario PPGR1'!#REF!)</f>
        <v/>
      </c>
      <c r="F32" s="14" t="str">
        <f>IF(Tabla1[[#This Row],[Código_Actividad]]="","",'[4]Formulario PPGR1'!#REF!)</f>
        <v/>
      </c>
      <c r="G32" s="264"/>
      <c r="H32" s="424" t="s">
        <v>634</v>
      </c>
      <c r="I32" s="423" t="s">
        <v>626</v>
      </c>
      <c r="J32" s="423">
        <v>5</v>
      </c>
      <c r="K32" s="426">
        <v>870</v>
      </c>
      <c r="L32" s="266">
        <f>+Tabla1[[#This Row],[Precio Unitario]]*Tabla1[[#This Row],[Cantidad de Insumos]]</f>
        <v>4350</v>
      </c>
      <c r="M32" s="267" t="s">
        <v>609</v>
      </c>
      <c r="N32" s="265"/>
    </row>
    <row r="33" spans="2:14" ht="25.5" x14ac:dyDescent="0.2">
      <c r="B33" s="14" t="str">
        <f>IF(Tabla1[[#This Row],[Código_Actividad]]="","",CONCATENATE(Tabla1[[#This Row],[POA]],".",Tabla1[[#This Row],[SRS]],".",Tabla1[[#This Row],[AREA]],".",Tabla1[[#This Row],[TIPO]]))</f>
        <v/>
      </c>
      <c r="C33" s="14" t="str">
        <f>IF(Tabla1[[#This Row],[Código_Actividad]]="","",'[4]Formulario PPGR1'!#REF!)</f>
        <v/>
      </c>
      <c r="D33" s="14" t="str">
        <f>IF(Tabla1[[#This Row],[Código_Actividad]]="","",'[4]Formulario PPGR1'!#REF!)</f>
        <v/>
      </c>
      <c r="E33" s="14" t="str">
        <f>IF(Tabla1[[#This Row],[Código_Actividad]]="","",'[4]Formulario PPGR1'!#REF!)</f>
        <v/>
      </c>
      <c r="F33" s="14" t="str">
        <f>IF(Tabla1[[#This Row],[Código_Actividad]]="","",'[4]Formulario PPGR1'!#REF!)</f>
        <v/>
      </c>
      <c r="G33" s="264"/>
      <c r="H33" s="425" t="s">
        <v>635</v>
      </c>
      <c r="I33" s="423" t="s">
        <v>626</v>
      </c>
      <c r="J33" s="423">
        <v>20</v>
      </c>
      <c r="K33" s="426">
        <v>870</v>
      </c>
      <c r="L33" s="266">
        <f>+Tabla1[[#This Row],[Precio Unitario]]*Tabla1[[#This Row],[Cantidad de Insumos]]</f>
        <v>17400</v>
      </c>
      <c r="M33" s="267" t="s">
        <v>609</v>
      </c>
      <c r="N33" s="265"/>
    </row>
    <row r="34" spans="2:14" ht="12.75" x14ac:dyDescent="0.2">
      <c r="B34" s="14" t="str">
        <f>IF(Tabla1[[#This Row],[Código_Actividad]]="","",CONCATENATE(Tabla1[[#This Row],[POA]],".",Tabla1[[#This Row],[SRS]],".",Tabla1[[#This Row],[AREA]],".",Tabla1[[#This Row],[TIPO]]))</f>
        <v/>
      </c>
      <c r="C34" s="14" t="str">
        <f>IF(Tabla1[[#This Row],[Código_Actividad]]="","",'[4]Formulario PPGR1'!#REF!)</f>
        <v/>
      </c>
      <c r="D34" s="14" t="str">
        <f>IF(Tabla1[[#This Row],[Código_Actividad]]="","",'[4]Formulario PPGR1'!#REF!)</f>
        <v/>
      </c>
      <c r="E34" s="14" t="str">
        <f>IF(Tabla1[[#This Row],[Código_Actividad]]="","",'[4]Formulario PPGR1'!#REF!)</f>
        <v/>
      </c>
      <c r="F34" s="14" t="str">
        <f>IF(Tabla1[[#This Row],[Código_Actividad]]="","",'[4]Formulario PPGR1'!#REF!)</f>
        <v/>
      </c>
      <c r="G34" s="264"/>
      <c r="H34" s="424" t="s">
        <v>636</v>
      </c>
      <c r="I34" s="423" t="s">
        <v>626</v>
      </c>
      <c r="J34" s="423">
        <v>30</v>
      </c>
      <c r="K34" s="426">
        <v>775</v>
      </c>
      <c r="L34" s="266">
        <f>+Tabla1[[#This Row],[Precio Unitario]]*Tabla1[[#This Row],[Cantidad de Insumos]]</f>
        <v>23250</v>
      </c>
      <c r="M34" s="267" t="s">
        <v>609</v>
      </c>
      <c r="N34" s="265"/>
    </row>
    <row r="35" spans="2:14" ht="12.75" x14ac:dyDescent="0.2">
      <c r="B35" s="14" t="str">
        <f>IF(Tabla1[[#This Row],[Código_Actividad]]="","",CONCATENATE(Tabla1[[#This Row],[POA]],".",Tabla1[[#This Row],[SRS]],".",Tabla1[[#This Row],[AREA]],".",Tabla1[[#This Row],[TIPO]]))</f>
        <v/>
      </c>
      <c r="C35" s="14" t="str">
        <f>IF(Tabla1[[#This Row],[Código_Actividad]]="","",'[4]Formulario PPGR1'!#REF!)</f>
        <v/>
      </c>
      <c r="D35" s="14" t="str">
        <f>IF(Tabla1[[#This Row],[Código_Actividad]]="","",'[4]Formulario PPGR1'!#REF!)</f>
        <v/>
      </c>
      <c r="E35" s="14" t="str">
        <f>IF(Tabla1[[#This Row],[Código_Actividad]]="","",'[4]Formulario PPGR1'!#REF!)</f>
        <v/>
      </c>
      <c r="F35" s="14" t="str">
        <f>IF(Tabla1[[#This Row],[Código_Actividad]]="","",'[4]Formulario PPGR1'!#REF!)</f>
        <v/>
      </c>
      <c r="G35" s="264"/>
      <c r="H35" s="424" t="s">
        <v>637</v>
      </c>
      <c r="I35" s="423" t="s">
        <v>626</v>
      </c>
      <c r="J35" s="423">
        <v>4</v>
      </c>
      <c r="K35" s="426">
        <v>725</v>
      </c>
      <c r="L35" s="266">
        <f>+Tabla1[[#This Row],[Precio Unitario]]*Tabla1[[#This Row],[Cantidad de Insumos]]</f>
        <v>2900</v>
      </c>
      <c r="M35" s="267" t="s">
        <v>609</v>
      </c>
      <c r="N35" s="265"/>
    </row>
    <row r="36" spans="2:14" ht="12.75" x14ac:dyDescent="0.2">
      <c r="B36" s="14" t="str">
        <f>IF(Tabla1[[#This Row],[Código_Actividad]]="","",CONCATENATE(Tabla1[[#This Row],[POA]],".",Tabla1[[#This Row],[SRS]],".",Tabla1[[#This Row],[AREA]],".",Tabla1[[#This Row],[TIPO]]))</f>
        <v/>
      </c>
      <c r="C36" s="14" t="str">
        <f>IF(Tabla1[[#This Row],[Código_Actividad]]="","",'[4]Formulario PPGR1'!#REF!)</f>
        <v/>
      </c>
      <c r="D36" s="14" t="str">
        <f>IF(Tabla1[[#This Row],[Código_Actividad]]="","",'[4]Formulario PPGR1'!#REF!)</f>
        <v/>
      </c>
      <c r="E36" s="14" t="str">
        <f>IF(Tabla1[[#This Row],[Código_Actividad]]="","",'[4]Formulario PPGR1'!#REF!)</f>
        <v/>
      </c>
      <c r="F36" s="14" t="str">
        <f>IF(Tabla1[[#This Row],[Código_Actividad]]="","",'[4]Formulario PPGR1'!#REF!)</f>
        <v/>
      </c>
      <c r="G36" s="264"/>
      <c r="H36" s="424" t="s">
        <v>638</v>
      </c>
      <c r="I36" s="423" t="s">
        <v>626</v>
      </c>
      <c r="J36" s="423">
        <v>30</v>
      </c>
      <c r="K36" s="426">
        <v>700</v>
      </c>
      <c r="L36" s="266">
        <f>+Tabla1[[#This Row],[Precio Unitario]]*Tabla1[[#This Row],[Cantidad de Insumos]]</f>
        <v>21000</v>
      </c>
      <c r="M36" s="267" t="s">
        <v>609</v>
      </c>
      <c r="N36" s="265"/>
    </row>
    <row r="37" spans="2:14" ht="12.75" x14ac:dyDescent="0.2">
      <c r="B37" s="14" t="str">
        <f>IF(Tabla1[[#This Row],[Código_Actividad]]="","",CONCATENATE(Tabla1[[#This Row],[POA]],".",Tabla1[[#This Row],[SRS]],".",Tabla1[[#This Row],[AREA]],".",Tabla1[[#This Row],[TIPO]]))</f>
        <v/>
      </c>
      <c r="C37" s="14" t="str">
        <f>IF(Tabla1[[#This Row],[Código_Actividad]]="","",'[4]Formulario PPGR1'!#REF!)</f>
        <v/>
      </c>
      <c r="D37" s="14" t="str">
        <f>IF(Tabla1[[#This Row],[Código_Actividad]]="","",'[4]Formulario PPGR1'!#REF!)</f>
        <v/>
      </c>
      <c r="E37" s="14" t="str">
        <f>IF(Tabla1[[#This Row],[Código_Actividad]]="","",'[4]Formulario PPGR1'!#REF!)</f>
        <v/>
      </c>
      <c r="F37" s="14" t="str">
        <f>IF(Tabla1[[#This Row],[Código_Actividad]]="","",'[4]Formulario PPGR1'!#REF!)</f>
        <v/>
      </c>
      <c r="G37" s="264"/>
      <c r="H37" s="424" t="s">
        <v>639</v>
      </c>
      <c r="I37" s="423" t="s">
        <v>626</v>
      </c>
      <c r="J37" s="423">
        <v>30</v>
      </c>
      <c r="K37" s="426">
        <v>1080</v>
      </c>
      <c r="L37" s="266">
        <f>+Tabla1[[#This Row],[Precio Unitario]]*Tabla1[[#This Row],[Cantidad de Insumos]]</f>
        <v>32400</v>
      </c>
      <c r="M37" s="267" t="s">
        <v>609</v>
      </c>
      <c r="N37" s="265"/>
    </row>
    <row r="38" spans="2:14" ht="12.75" x14ac:dyDescent="0.2">
      <c r="B38" s="14" t="str">
        <f>IF(Tabla1[[#This Row],[Código_Actividad]]="","",CONCATENATE(Tabla1[[#This Row],[POA]],".",Tabla1[[#This Row],[SRS]],".",Tabla1[[#This Row],[AREA]],".",Tabla1[[#This Row],[TIPO]]))</f>
        <v/>
      </c>
      <c r="C38" s="14" t="str">
        <f>IF(Tabla1[[#This Row],[Código_Actividad]]="","",'[4]Formulario PPGR1'!#REF!)</f>
        <v/>
      </c>
      <c r="D38" s="14" t="str">
        <f>IF(Tabla1[[#This Row],[Código_Actividad]]="","",'[4]Formulario PPGR1'!#REF!)</f>
        <v/>
      </c>
      <c r="E38" s="14" t="str">
        <f>IF(Tabla1[[#This Row],[Código_Actividad]]="","",'[4]Formulario PPGR1'!#REF!)</f>
        <v/>
      </c>
      <c r="F38" s="14" t="str">
        <f>IF(Tabla1[[#This Row],[Código_Actividad]]="","",'[4]Formulario PPGR1'!#REF!)</f>
        <v/>
      </c>
      <c r="G38" s="264"/>
      <c r="H38" s="424" t="s">
        <v>640</v>
      </c>
      <c r="I38" s="423" t="s">
        <v>626</v>
      </c>
      <c r="J38" s="423">
        <v>12</v>
      </c>
      <c r="K38" s="426">
        <v>700</v>
      </c>
      <c r="L38" s="266">
        <f>+Tabla1[[#This Row],[Precio Unitario]]*Tabla1[[#This Row],[Cantidad de Insumos]]</f>
        <v>8400</v>
      </c>
      <c r="M38" s="267" t="s">
        <v>609</v>
      </c>
      <c r="N38" s="265"/>
    </row>
    <row r="39" spans="2:14" ht="12.75" x14ac:dyDescent="0.2">
      <c r="B39" s="14" t="str">
        <f>IF(Tabla1[[#This Row],[Código_Actividad]]="","",CONCATENATE(Tabla1[[#This Row],[POA]],".",Tabla1[[#This Row],[SRS]],".",Tabla1[[#This Row],[AREA]],".",Tabla1[[#This Row],[TIPO]]))</f>
        <v/>
      </c>
      <c r="C39" s="14" t="str">
        <f>IF(Tabla1[[#This Row],[Código_Actividad]]="","",'[4]Formulario PPGR1'!#REF!)</f>
        <v/>
      </c>
      <c r="D39" s="14" t="str">
        <f>IF(Tabla1[[#This Row],[Código_Actividad]]="","",'[4]Formulario PPGR1'!#REF!)</f>
        <v/>
      </c>
      <c r="E39" s="14" t="str">
        <f>IF(Tabla1[[#This Row],[Código_Actividad]]="","",'[4]Formulario PPGR1'!#REF!)</f>
        <v/>
      </c>
      <c r="F39" s="14" t="str">
        <f>IF(Tabla1[[#This Row],[Código_Actividad]]="","",'[4]Formulario PPGR1'!#REF!)</f>
        <v/>
      </c>
      <c r="G39" s="264"/>
      <c r="H39" s="424" t="s">
        <v>641</v>
      </c>
      <c r="I39" s="423" t="s">
        <v>626</v>
      </c>
      <c r="J39" s="423">
        <v>3</v>
      </c>
      <c r="K39" s="426">
        <v>870</v>
      </c>
      <c r="L39" s="266">
        <f>+Tabla1[[#This Row],[Precio Unitario]]*Tabla1[[#This Row],[Cantidad de Insumos]]</f>
        <v>2610</v>
      </c>
      <c r="M39" s="267" t="s">
        <v>609</v>
      </c>
      <c r="N39" s="265"/>
    </row>
    <row r="40" spans="2:14" ht="12.75" x14ac:dyDescent="0.2">
      <c r="B40" s="14" t="str">
        <f>IF(Tabla1[[#This Row],[Código_Actividad]]="","",CONCATENATE(Tabla1[[#This Row],[POA]],".",Tabla1[[#This Row],[SRS]],".",Tabla1[[#This Row],[AREA]],".",Tabla1[[#This Row],[TIPO]]))</f>
        <v/>
      </c>
      <c r="C40" s="14" t="str">
        <f>IF(Tabla1[[#This Row],[Código_Actividad]]="","",'[4]Formulario PPGR1'!#REF!)</f>
        <v/>
      </c>
      <c r="D40" s="14" t="str">
        <f>IF(Tabla1[[#This Row],[Código_Actividad]]="","",'[4]Formulario PPGR1'!#REF!)</f>
        <v/>
      </c>
      <c r="E40" s="14" t="str">
        <f>IF(Tabla1[[#This Row],[Código_Actividad]]="","",'[4]Formulario PPGR1'!#REF!)</f>
        <v/>
      </c>
      <c r="F40" s="14" t="str">
        <f>IF(Tabla1[[#This Row],[Código_Actividad]]="","",'[4]Formulario PPGR1'!#REF!)</f>
        <v/>
      </c>
      <c r="G40" s="264"/>
      <c r="H40" s="424" t="s">
        <v>642</v>
      </c>
      <c r="I40" s="423" t="s">
        <v>626</v>
      </c>
      <c r="J40" s="423">
        <v>15</v>
      </c>
      <c r="K40" s="426">
        <v>870</v>
      </c>
      <c r="L40" s="266">
        <f>+Tabla1[[#This Row],[Precio Unitario]]*Tabla1[[#This Row],[Cantidad de Insumos]]</f>
        <v>13050</v>
      </c>
      <c r="M40" s="267" t="s">
        <v>609</v>
      </c>
      <c r="N40" s="265"/>
    </row>
    <row r="41" spans="2:14" ht="12.75" x14ac:dyDescent="0.2">
      <c r="B41" s="14" t="str">
        <f>IF(Tabla1[[#This Row],[Código_Actividad]]="","",CONCATENATE(Tabla1[[#This Row],[POA]],".",Tabla1[[#This Row],[SRS]],".",Tabla1[[#This Row],[AREA]],".",Tabla1[[#This Row],[TIPO]]))</f>
        <v/>
      </c>
      <c r="C41" s="14" t="str">
        <f>IF(Tabla1[[#This Row],[Código_Actividad]]="","",'[4]Formulario PPGR1'!#REF!)</f>
        <v/>
      </c>
      <c r="D41" s="14" t="str">
        <f>IF(Tabla1[[#This Row],[Código_Actividad]]="","",'[4]Formulario PPGR1'!#REF!)</f>
        <v/>
      </c>
      <c r="E41" s="14" t="str">
        <f>IF(Tabla1[[#This Row],[Código_Actividad]]="","",'[4]Formulario PPGR1'!#REF!)</f>
        <v/>
      </c>
      <c r="F41" s="14" t="str">
        <f>IF(Tabla1[[#This Row],[Código_Actividad]]="","",'[4]Formulario PPGR1'!#REF!)</f>
        <v/>
      </c>
      <c r="G41" s="264"/>
      <c r="H41" s="424" t="s">
        <v>643</v>
      </c>
      <c r="I41" s="423" t="s">
        <v>626</v>
      </c>
      <c r="J41" s="423">
        <v>15</v>
      </c>
      <c r="K41" s="426">
        <v>2200</v>
      </c>
      <c r="L41" s="266">
        <f>+Tabla1[[#This Row],[Precio Unitario]]*Tabla1[[#This Row],[Cantidad de Insumos]]</f>
        <v>33000</v>
      </c>
      <c r="M41" s="267" t="s">
        <v>609</v>
      </c>
      <c r="N41" s="265"/>
    </row>
    <row r="42" spans="2:14" ht="12.75" x14ac:dyDescent="0.2">
      <c r="B42" s="14" t="str">
        <f>IF(Tabla1[[#This Row],[Código_Actividad]]="","",CONCATENATE(Tabla1[[#This Row],[POA]],".",Tabla1[[#This Row],[SRS]],".",Tabla1[[#This Row],[AREA]],".",Tabla1[[#This Row],[TIPO]]))</f>
        <v/>
      </c>
      <c r="C42" s="14" t="str">
        <f>IF(Tabla1[[#This Row],[Código_Actividad]]="","",'[4]Formulario PPGR1'!#REF!)</f>
        <v/>
      </c>
      <c r="D42" s="14" t="str">
        <f>IF(Tabla1[[#This Row],[Código_Actividad]]="","",'[4]Formulario PPGR1'!#REF!)</f>
        <v/>
      </c>
      <c r="E42" s="14" t="str">
        <f>IF(Tabla1[[#This Row],[Código_Actividad]]="","",'[4]Formulario PPGR1'!#REF!)</f>
        <v/>
      </c>
      <c r="F42" s="14" t="str">
        <f>IF(Tabla1[[#This Row],[Código_Actividad]]="","",'[4]Formulario PPGR1'!#REF!)</f>
        <v/>
      </c>
      <c r="G42" s="264"/>
      <c r="H42" s="424" t="s">
        <v>644</v>
      </c>
      <c r="I42" s="423" t="s">
        <v>626</v>
      </c>
      <c r="J42" s="423">
        <v>25</v>
      </c>
      <c r="K42" s="426">
        <v>2200</v>
      </c>
      <c r="L42" s="266">
        <f>+Tabla1[[#This Row],[Precio Unitario]]*Tabla1[[#This Row],[Cantidad de Insumos]]</f>
        <v>55000</v>
      </c>
      <c r="M42" s="267" t="s">
        <v>609</v>
      </c>
      <c r="N42" s="265"/>
    </row>
    <row r="43" spans="2:14" ht="12.75" x14ac:dyDescent="0.2">
      <c r="B43" s="14" t="str">
        <f>IF(Tabla1[[#This Row],[Código_Actividad]]="","",CONCATENATE(Tabla1[[#This Row],[POA]],".",Tabla1[[#This Row],[SRS]],".",Tabla1[[#This Row],[AREA]],".",Tabla1[[#This Row],[TIPO]]))</f>
        <v/>
      </c>
      <c r="C43" s="14" t="str">
        <f>IF(Tabla1[[#This Row],[Código_Actividad]]="","",'[4]Formulario PPGR1'!#REF!)</f>
        <v/>
      </c>
      <c r="D43" s="14" t="str">
        <f>IF(Tabla1[[#This Row],[Código_Actividad]]="","",'[4]Formulario PPGR1'!#REF!)</f>
        <v/>
      </c>
      <c r="E43" s="14" t="str">
        <f>IF(Tabla1[[#This Row],[Código_Actividad]]="","",'[4]Formulario PPGR1'!#REF!)</f>
        <v/>
      </c>
      <c r="F43" s="14" t="str">
        <f>IF(Tabla1[[#This Row],[Código_Actividad]]="","",'[4]Formulario PPGR1'!#REF!)</f>
        <v/>
      </c>
      <c r="G43" s="264"/>
      <c r="H43" s="424" t="s">
        <v>645</v>
      </c>
      <c r="I43" s="423" t="s">
        <v>626</v>
      </c>
      <c r="J43" s="423">
        <v>30</v>
      </c>
      <c r="K43" s="426">
        <v>1800</v>
      </c>
      <c r="L43" s="266">
        <f>+Tabla1[[#This Row],[Precio Unitario]]*Tabla1[[#This Row],[Cantidad de Insumos]]</f>
        <v>54000</v>
      </c>
      <c r="M43" s="267" t="s">
        <v>609</v>
      </c>
      <c r="N43" s="265"/>
    </row>
    <row r="44" spans="2:14" ht="12.75" x14ac:dyDescent="0.2">
      <c r="B44" s="14" t="str">
        <f>IF(Tabla1[[#This Row],[Código_Actividad]]="","",CONCATENATE(Tabla1[[#This Row],[POA]],".",Tabla1[[#This Row],[SRS]],".",Tabla1[[#This Row],[AREA]],".",Tabla1[[#This Row],[TIPO]]))</f>
        <v/>
      </c>
      <c r="C44" s="14" t="str">
        <f>IF(Tabla1[[#This Row],[Código_Actividad]]="","",'[4]Formulario PPGR1'!#REF!)</f>
        <v/>
      </c>
      <c r="D44" s="14" t="str">
        <f>IF(Tabla1[[#This Row],[Código_Actividad]]="","",'[4]Formulario PPGR1'!#REF!)</f>
        <v/>
      </c>
      <c r="E44" s="14" t="str">
        <f>IF(Tabla1[[#This Row],[Código_Actividad]]="","",'[4]Formulario PPGR1'!#REF!)</f>
        <v/>
      </c>
      <c r="F44" s="14" t="str">
        <f>IF(Tabla1[[#This Row],[Código_Actividad]]="","",'[4]Formulario PPGR1'!#REF!)</f>
        <v/>
      </c>
      <c r="G44" s="264"/>
      <c r="H44" s="424" t="s">
        <v>646</v>
      </c>
      <c r="I44" s="423" t="s">
        <v>626</v>
      </c>
      <c r="J44" s="423">
        <v>25</v>
      </c>
      <c r="K44" s="426">
        <v>870</v>
      </c>
      <c r="L44" s="266">
        <f>+Tabla1[[#This Row],[Precio Unitario]]*Tabla1[[#This Row],[Cantidad de Insumos]]</f>
        <v>21750</v>
      </c>
      <c r="M44" s="267" t="s">
        <v>609</v>
      </c>
      <c r="N44" s="265"/>
    </row>
    <row r="45" spans="2:14" ht="12.75" x14ac:dyDescent="0.2">
      <c r="B45" s="14" t="str">
        <f>IF(Tabla1[[#This Row],[Código_Actividad]]="","",CONCATENATE(Tabla1[[#This Row],[POA]],".",Tabla1[[#This Row],[SRS]],".",Tabla1[[#This Row],[AREA]],".",Tabla1[[#This Row],[TIPO]]))</f>
        <v/>
      </c>
      <c r="C45" s="14" t="str">
        <f>IF(Tabla1[[#This Row],[Código_Actividad]]="","",'[4]Formulario PPGR1'!#REF!)</f>
        <v/>
      </c>
      <c r="D45" s="14" t="str">
        <f>IF(Tabla1[[#This Row],[Código_Actividad]]="","",'[4]Formulario PPGR1'!#REF!)</f>
        <v/>
      </c>
      <c r="E45" s="14" t="str">
        <f>IF(Tabla1[[#This Row],[Código_Actividad]]="","",'[4]Formulario PPGR1'!#REF!)</f>
        <v/>
      </c>
      <c r="F45" s="14" t="str">
        <f>IF(Tabla1[[#This Row],[Código_Actividad]]="","",'[4]Formulario PPGR1'!#REF!)</f>
        <v/>
      </c>
      <c r="G45" s="264"/>
      <c r="H45" s="424" t="s">
        <v>647</v>
      </c>
      <c r="I45" s="423" t="s">
        <v>626</v>
      </c>
      <c r="J45" s="423">
        <v>30</v>
      </c>
      <c r="K45" s="426">
        <v>870</v>
      </c>
      <c r="L45" s="266">
        <f>+Tabla1[[#This Row],[Precio Unitario]]*Tabla1[[#This Row],[Cantidad de Insumos]]</f>
        <v>26100</v>
      </c>
      <c r="M45" s="267" t="s">
        <v>609</v>
      </c>
      <c r="N45" s="265"/>
    </row>
    <row r="46" spans="2:14" ht="25.5" x14ac:dyDescent="0.2">
      <c r="B46" s="14" t="str">
        <f>IF(Tabla1[[#This Row],[Código_Actividad]]="","",CONCATENATE(Tabla1[[#This Row],[POA]],".",Tabla1[[#This Row],[SRS]],".",Tabla1[[#This Row],[AREA]],".",Tabla1[[#This Row],[TIPO]]))</f>
        <v/>
      </c>
      <c r="C46" s="14" t="str">
        <f>IF(Tabla1[[#This Row],[Código_Actividad]]="","",'[4]Formulario PPGR1'!#REF!)</f>
        <v/>
      </c>
      <c r="D46" s="14" t="str">
        <f>IF(Tabla1[[#This Row],[Código_Actividad]]="","",'[4]Formulario PPGR1'!#REF!)</f>
        <v/>
      </c>
      <c r="E46" s="14" t="str">
        <f>IF(Tabla1[[#This Row],[Código_Actividad]]="","",'[4]Formulario PPGR1'!#REF!)</f>
        <v/>
      </c>
      <c r="F46" s="14" t="str">
        <f>IF(Tabla1[[#This Row],[Código_Actividad]]="","",'[4]Formulario PPGR1'!#REF!)</f>
        <v/>
      </c>
      <c r="G46" s="264"/>
      <c r="H46" s="425" t="s">
        <v>648</v>
      </c>
      <c r="I46" s="423" t="s">
        <v>626</v>
      </c>
      <c r="J46" s="423">
        <v>2</v>
      </c>
      <c r="K46" s="426">
        <v>870</v>
      </c>
      <c r="L46" s="266">
        <f>+Tabla1[[#This Row],[Precio Unitario]]*Tabla1[[#This Row],[Cantidad de Insumos]]</f>
        <v>1740</v>
      </c>
      <c r="M46" s="267" t="s">
        <v>609</v>
      </c>
      <c r="N46" s="265"/>
    </row>
    <row r="47" spans="2:14" ht="12.75" x14ac:dyDescent="0.2">
      <c r="B47" s="14" t="str">
        <f>IF(Tabla1[[#This Row],[Código_Actividad]]="","",CONCATENATE(Tabla1[[#This Row],[POA]],".",Tabla1[[#This Row],[SRS]],".",Tabla1[[#This Row],[AREA]],".",Tabla1[[#This Row],[TIPO]]))</f>
        <v/>
      </c>
      <c r="C47" s="14" t="str">
        <f>IF(Tabla1[[#This Row],[Código_Actividad]]="","",'[4]Formulario PPGR1'!#REF!)</f>
        <v/>
      </c>
      <c r="D47" s="14" t="str">
        <f>IF(Tabla1[[#This Row],[Código_Actividad]]="","",'[4]Formulario PPGR1'!#REF!)</f>
        <v/>
      </c>
      <c r="E47" s="14" t="str">
        <f>IF(Tabla1[[#This Row],[Código_Actividad]]="","",'[4]Formulario PPGR1'!#REF!)</f>
        <v/>
      </c>
      <c r="F47" s="14" t="str">
        <f>IF(Tabla1[[#This Row],[Código_Actividad]]="","",'[4]Formulario PPGR1'!#REF!)</f>
        <v/>
      </c>
      <c r="G47" s="264"/>
      <c r="H47" s="424" t="s">
        <v>649</v>
      </c>
      <c r="I47" s="423" t="s">
        <v>626</v>
      </c>
      <c r="J47" s="423">
        <v>4</v>
      </c>
      <c r="K47" s="426">
        <v>650</v>
      </c>
      <c r="L47" s="266">
        <f>+Tabla1[[#This Row],[Precio Unitario]]*Tabla1[[#This Row],[Cantidad de Insumos]]</f>
        <v>2600</v>
      </c>
      <c r="M47" s="267" t="s">
        <v>609</v>
      </c>
      <c r="N47" s="265"/>
    </row>
    <row r="48" spans="2:14" ht="12.75" x14ac:dyDescent="0.2">
      <c r="B48" s="14" t="str">
        <f>IF(Tabla1[[#This Row],[Código_Actividad]]="","",CONCATENATE(Tabla1[[#This Row],[POA]],".",Tabla1[[#This Row],[SRS]],".",Tabla1[[#This Row],[AREA]],".",Tabla1[[#This Row],[TIPO]]))</f>
        <v/>
      </c>
      <c r="C48" s="14" t="str">
        <f>IF(Tabla1[[#This Row],[Código_Actividad]]="","",'[4]Formulario PPGR1'!#REF!)</f>
        <v/>
      </c>
      <c r="D48" s="14" t="str">
        <f>IF(Tabla1[[#This Row],[Código_Actividad]]="","",'[4]Formulario PPGR1'!#REF!)</f>
        <v/>
      </c>
      <c r="E48" s="14" t="str">
        <f>IF(Tabla1[[#This Row],[Código_Actividad]]="","",'[4]Formulario PPGR1'!#REF!)</f>
        <v/>
      </c>
      <c r="F48" s="14" t="str">
        <f>IF(Tabla1[[#This Row],[Código_Actividad]]="","",'[4]Formulario PPGR1'!#REF!)</f>
        <v/>
      </c>
      <c r="G48" s="264"/>
      <c r="H48" s="424" t="s">
        <v>650</v>
      </c>
      <c r="I48" s="423" t="s">
        <v>626</v>
      </c>
      <c r="J48" s="423">
        <v>4</v>
      </c>
      <c r="K48" s="426">
        <v>870</v>
      </c>
      <c r="L48" s="266">
        <f>+Tabla1[[#This Row],[Precio Unitario]]*Tabla1[[#This Row],[Cantidad de Insumos]]</f>
        <v>3480</v>
      </c>
      <c r="M48" s="267" t="s">
        <v>609</v>
      </c>
      <c r="N48" s="265"/>
    </row>
    <row r="49" spans="2:14" ht="12.75" x14ac:dyDescent="0.2">
      <c r="B49" s="14" t="str">
        <f>IF(Tabla1[[#This Row],[Código_Actividad]]="","",CONCATENATE(Tabla1[[#This Row],[POA]],".",Tabla1[[#This Row],[SRS]],".",Tabla1[[#This Row],[AREA]],".",Tabla1[[#This Row],[TIPO]]))</f>
        <v/>
      </c>
      <c r="C49" s="14" t="str">
        <f>IF(Tabla1[[#This Row],[Código_Actividad]]="","",'[4]Formulario PPGR1'!#REF!)</f>
        <v/>
      </c>
      <c r="D49" s="14" t="str">
        <f>IF(Tabla1[[#This Row],[Código_Actividad]]="","",'[4]Formulario PPGR1'!#REF!)</f>
        <v/>
      </c>
      <c r="E49" s="14" t="str">
        <f>IF(Tabla1[[#This Row],[Código_Actividad]]="","",'[4]Formulario PPGR1'!#REF!)</f>
        <v/>
      </c>
      <c r="F49" s="14" t="str">
        <f>IF(Tabla1[[#This Row],[Código_Actividad]]="","",'[4]Formulario PPGR1'!#REF!)</f>
        <v/>
      </c>
      <c r="G49" s="264"/>
      <c r="H49" s="424" t="s">
        <v>651</v>
      </c>
      <c r="I49" s="423" t="s">
        <v>626</v>
      </c>
      <c r="J49" s="423">
        <v>4</v>
      </c>
      <c r="K49" s="426">
        <v>870</v>
      </c>
      <c r="L49" s="266">
        <f>+Tabla1[[#This Row],[Precio Unitario]]*Tabla1[[#This Row],[Cantidad de Insumos]]</f>
        <v>3480</v>
      </c>
      <c r="M49" s="267" t="s">
        <v>609</v>
      </c>
      <c r="N49" s="265"/>
    </row>
    <row r="50" spans="2:14" ht="12.75" x14ac:dyDescent="0.2">
      <c r="B50" s="14" t="str">
        <f>IF(Tabla1[[#This Row],[Código_Actividad]]="","",CONCATENATE(Tabla1[[#This Row],[POA]],".",Tabla1[[#This Row],[SRS]],".",Tabla1[[#This Row],[AREA]],".",Tabla1[[#This Row],[TIPO]]))</f>
        <v/>
      </c>
      <c r="C50" s="14" t="str">
        <f>IF(Tabla1[[#This Row],[Código_Actividad]]="","",'[4]Formulario PPGR1'!#REF!)</f>
        <v/>
      </c>
      <c r="D50" s="14" t="str">
        <f>IF(Tabla1[[#This Row],[Código_Actividad]]="","",'[4]Formulario PPGR1'!#REF!)</f>
        <v/>
      </c>
      <c r="E50" s="14" t="str">
        <f>IF(Tabla1[[#This Row],[Código_Actividad]]="","",'[4]Formulario PPGR1'!#REF!)</f>
        <v/>
      </c>
      <c r="F50" s="14" t="str">
        <f>IF(Tabla1[[#This Row],[Código_Actividad]]="","",'[4]Formulario PPGR1'!#REF!)</f>
        <v/>
      </c>
      <c r="G50" s="264"/>
      <c r="H50" s="424" t="s">
        <v>652</v>
      </c>
      <c r="I50" s="423" t="s">
        <v>626</v>
      </c>
      <c r="J50" s="423">
        <v>24</v>
      </c>
      <c r="K50" s="426">
        <v>870</v>
      </c>
      <c r="L50" s="266">
        <f>+Tabla1[[#This Row],[Precio Unitario]]*Tabla1[[#This Row],[Cantidad de Insumos]]</f>
        <v>20880</v>
      </c>
      <c r="M50" s="267" t="s">
        <v>609</v>
      </c>
      <c r="N50" s="265"/>
    </row>
    <row r="51" spans="2:14" ht="12.75" x14ac:dyDescent="0.2">
      <c r="B51" s="14" t="str">
        <f>IF(Tabla1[[#This Row],[Código_Actividad]]="","",CONCATENATE(Tabla1[[#This Row],[POA]],".",Tabla1[[#This Row],[SRS]],".",Tabla1[[#This Row],[AREA]],".",Tabla1[[#This Row],[TIPO]]))</f>
        <v/>
      </c>
      <c r="C51" s="14" t="str">
        <f>IF(Tabla1[[#This Row],[Código_Actividad]]="","",'[4]Formulario PPGR1'!#REF!)</f>
        <v/>
      </c>
      <c r="D51" s="14" t="str">
        <f>IF(Tabla1[[#This Row],[Código_Actividad]]="","",'[4]Formulario PPGR1'!#REF!)</f>
        <v/>
      </c>
      <c r="E51" s="14" t="str">
        <f>IF(Tabla1[[#This Row],[Código_Actividad]]="","",'[4]Formulario PPGR1'!#REF!)</f>
        <v/>
      </c>
      <c r="F51" s="14" t="str">
        <f>IF(Tabla1[[#This Row],[Código_Actividad]]="","",'[4]Formulario PPGR1'!#REF!)</f>
        <v/>
      </c>
      <c r="G51" s="264"/>
      <c r="H51" s="424" t="s">
        <v>653</v>
      </c>
      <c r="I51" s="423" t="s">
        <v>608</v>
      </c>
      <c r="J51" s="423">
        <v>200</v>
      </c>
      <c r="K51" s="426">
        <v>3.5</v>
      </c>
      <c r="L51" s="266">
        <f>+Tabla1[[#This Row],[Precio Unitario]]*Tabla1[[#This Row],[Cantidad de Insumos]]</f>
        <v>700</v>
      </c>
      <c r="M51" s="267" t="s">
        <v>609</v>
      </c>
      <c r="N51" s="265"/>
    </row>
    <row r="52" spans="2:14" ht="12.75" x14ac:dyDescent="0.2">
      <c r="B52" s="14" t="str">
        <f>IF(Tabla1[[#This Row],[Código_Actividad]]="","",CONCATENATE(Tabla1[[#This Row],[POA]],".",Tabla1[[#This Row],[SRS]],".",Tabla1[[#This Row],[AREA]],".",Tabla1[[#This Row],[TIPO]]))</f>
        <v/>
      </c>
      <c r="C52" s="14" t="str">
        <f>IF(Tabla1[[#This Row],[Código_Actividad]]="","",'[4]Formulario PPGR1'!#REF!)</f>
        <v/>
      </c>
      <c r="D52" s="14" t="str">
        <f>IF(Tabla1[[#This Row],[Código_Actividad]]="","",'[4]Formulario PPGR1'!#REF!)</f>
        <v/>
      </c>
      <c r="E52" s="14" t="str">
        <f>IF(Tabla1[[#This Row],[Código_Actividad]]="","",'[4]Formulario PPGR1'!#REF!)</f>
        <v/>
      </c>
      <c r="F52" s="14" t="str">
        <f>IF(Tabla1[[#This Row],[Código_Actividad]]="","",'[4]Formulario PPGR1'!#REF!)</f>
        <v/>
      </c>
      <c r="G52" s="264"/>
      <c r="H52" s="424" t="s">
        <v>654</v>
      </c>
      <c r="I52" s="423" t="s">
        <v>626</v>
      </c>
      <c r="J52" s="423">
        <v>2</v>
      </c>
      <c r="K52" s="426">
        <v>1500</v>
      </c>
      <c r="L52" s="266">
        <f>+Tabla1[[#This Row],[Precio Unitario]]*Tabla1[[#This Row],[Cantidad de Insumos]]</f>
        <v>3000</v>
      </c>
      <c r="M52" s="267" t="s">
        <v>609</v>
      </c>
      <c r="N52" s="265"/>
    </row>
    <row r="53" spans="2:14" ht="12.75" x14ac:dyDescent="0.2">
      <c r="B53" s="14" t="str">
        <f>IF(Tabla1[[#This Row],[Código_Actividad]]="","",CONCATENATE(Tabla1[[#This Row],[POA]],".",Tabla1[[#This Row],[SRS]],".",Tabla1[[#This Row],[AREA]],".",Tabla1[[#This Row],[TIPO]]))</f>
        <v/>
      </c>
      <c r="C53" s="14" t="str">
        <f>IF(Tabla1[[#This Row],[Código_Actividad]]="","",'[4]Formulario PPGR1'!#REF!)</f>
        <v/>
      </c>
      <c r="D53" s="14" t="str">
        <f>IF(Tabla1[[#This Row],[Código_Actividad]]="","",'[4]Formulario PPGR1'!#REF!)</f>
        <v/>
      </c>
      <c r="E53" s="14" t="str">
        <f>IF(Tabla1[[#This Row],[Código_Actividad]]="","",'[4]Formulario PPGR1'!#REF!)</f>
        <v/>
      </c>
      <c r="F53" s="14" t="str">
        <f>IF(Tabla1[[#This Row],[Código_Actividad]]="","",'[4]Formulario PPGR1'!#REF!)</f>
        <v/>
      </c>
      <c r="G53" s="264"/>
      <c r="H53" s="424" t="s">
        <v>655</v>
      </c>
      <c r="I53" s="423" t="s">
        <v>626</v>
      </c>
      <c r="J53" s="423">
        <v>3</v>
      </c>
      <c r="K53" s="426">
        <v>870</v>
      </c>
      <c r="L53" s="266">
        <f>+Tabla1[[#This Row],[Precio Unitario]]*Tabla1[[#This Row],[Cantidad de Insumos]]</f>
        <v>2610</v>
      </c>
      <c r="M53" s="267" t="s">
        <v>609</v>
      </c>
      <c r="N53" s="265"/>
    </row>
    <row r="54" spans="2:14" ht="12.75" x14ac:dyDescent="0.2">
      <c r="B54" s="14" t="str">
        <f>IF(Tabla1[[#This Row],[Código_Actividad]]="","",CONCATENATE(Tabla1[[#This Row],[POA]],".",Tabla1[[#This Row],[SRS]],".",Tabla1[[#This Row],[AREA]],".",Tabla1[[#This Row],[TIPO]]))</f>
        <v/>
      </c>
      <c r="C54" s="14" t="str">
        <f>IF(Tabla1[[#This Row],[Código_Actividad]]="","",'[4]Formulario PPGR1'!#REF!)</f>
        <v/>
      </c>
      <c r="D54" s="14" t="str">
        <f>IF(Tabla1[[#This Row],[Código_Actividad]]="","",'[4]Formulario PPGR1'!#REF!)</f>
        <v/>
      </c>
      <c r="E54" s="14" t="str">
        <f>IF(Tabla1[[#This Row],[Código_Actividad]]="","",'[4]Formulario PPGR1'!#REF!)</f>
        <v/>
      </c>
      <c r="F54" s="14" t="str">
        <f>IF(Tabla1[[#This Row],[Código_Actividad]]="","",'[4]Formulario PPGR1'!#REF!)</f>
        <v/>
      </c>
      <c r="G54" s="264"/>
      <c r="H54" s="424" t="s">
        <v>656</v>
      </c>
      <c r="I54" s="423" t="s">
        <v>626</v>
      </c>
      <c r="J54" s="423">
        <v>4</v>
      </c>
      <c r="K54" s="426">
        <v>870</v>
      </c>
      <c r="L54" s="266">
        <f>+Tabla1[[#This Row],[Precio Unitario]]*Tabla1[[#This Row],[Cantidad de Insumos]]</f>
        <v>3480</v>
      </c>
      <c r="M54" s="267" t="s">
        <v>609</v>
      </c>
      <c r="N54" s="265"/>
    </row>
    <row r="55" spans="2:14" ht="12.75" x14ac:dyDescent="0.2">
      <c r="B55" s="14" t="str">
        <f>IF(Tabla1[[#This Row],[Código_Actividad]]="","",CONCATENATE(Tabla1[[#This Row],[POA]],".",Tabla1[[#This Row],[SRS]],".",Tabla1[[#This Row],[AREA]],".",Tabla1[[#This Row],[TIPO]]))</f>
        <v/>
      </c>
      <c r="C55" s="14" t="str">
        <f>IF(Tabla1[[#This Row],[Código_Actividad]]="","",'[4]Formulario PPGR1'!#REF!)</f>
        <v/>
      </c>
      <c r="D55" s="14" t="str">
        <f>IF(Tabla1[[#This Row],[Código_Actividad]]="","",'[4]Formulario PPGR1'!#REF!)</f>
        <v/>
      </c>
      <c r="E55" s="14" t="str">
        <f>IF(Tabla1[[#This Row],[Código_Actividad]]="","",'[4]Formulario PPGR1'!#REF!)</f>
        <v/>
      </c>
      <c r="F55" s="14" t="str">
        <f>IF(Tabla1[[#This Row],[Código_Actividad]]="","",'[4]Formulario PPGR1'!#REF!)</f>
        <v/>
      </c>
      <c r="G55" s="264"/>
      <c r="H55" s="424" t="s">
        <v>657</v>
      </c>
      <c r="I55" s="423" t="s">
        <v>626</v>
      </c>
      <c r="J55" s="423">
        <v>4</v>
      </c>
      <c r="K55" s="426">
        <v>870</v>
      </c>
      <c r="L55" s="266">
        <f>+Tabla1[[#This Row],[Precio Unitario]]*Tabla1[[#This Row],[Cantidad de Insumos]]</f>
        <v>3480</v>
      </c>
      <c r="M55" s="267" t="s">
        <v>609</v>
      </c>
      <c r="N55" s="265"/>
    </row>
    <row r="56" spans="2:14" ht="12.75" x14ac:dyDescent="0.2">
      <c r="B56" s="14" t="str">
        <f>IF(Tabla1[[#This Row],[Código_Actividad]]="","",CONCATENATE(Tabla1[[#This Row],[POA]],".",Tabla1[[#This Row],[SRS]],".",Tabla1[[#This Row],[AREA]],".",Tabla1[[#This Row],[TIPO]]))</f>
        <v/>
      </c>
      <c r="C56" s="14" t="str">
        <f>IF(Tabla1[[#This Row],[Código_Actividad]]="","",'[4]Formulario PPGR1'!#REF!)</f>
        <v/>
      </c>
      <c r="D56" s="14" t="str">
        <f>IF(Tabla1[[#This Row],[Código_Actividad]]="","",'[4]Formulario PPGR1'!#REF!)</f>
        <v/>
      </c>
      <c r="E56" s="14" t="str">
        <f>IF(Tabla1[[#This Row],[Código_Actividad]]="","",'[4]Formulario PPGR1'!#REF!)</f>
        <v/>
      </c>
      <c r="F56" s="14" t="str">
        <f>IF(Tabla1[[#This Row],[Código_Actividad]]="","",'[4]Formulario PPGR1'!#REF!)</f>
        <v/>
      </c>
      <c r="G56" s="264"/>
      <c r="H56" s="424" t="s">
        <v>658</v>
      </c>
      <c r="I56" s="423" t="s">
        <v>626</v>
      </c>
      <c r="J56" s="423">
        <v>4</v>
      </c>
      <c r="K56" s="426">
        <v>870</v>
      </c>
      <c r="L56" s="266">
        <f>+Tabla1[[#This Row],[Precio Unitario]]*Tabla1[[#This Row],[Cantidad de Insumos]]</f>
        <v>3480</v>
      </c>
      <c r="M56" s="267" t="s">
        <v>609</v>
      </c>
      <c r="N56" s="265"/>
    </row>
    <row r="57" spans="2:14" ht="12.75" x14ac:dyDescent="0.2">
      <c r="B57" s="14" t="str">
        <f>IF(Tabla1[[#This Row],[Código_Actividad]]="","",CONCATENATE(Tabla1[[#This Row],[POA]],".",Tabla1[[#This Row],[SRS]],".",Tabla1[[#This Row],[AREA]],".",Tabla1[[#This Row],[TIPO]]))</f>
        <v/>
      </c>
      <c r="C57" s="14" t="str">
        <f>IF(Tabla1[[#This Row],[Código_Actividad]]="","",'[4]Formulario PPGR1'!#REF!)</f>
        <v/>
      </c>
      <c r="D57" s="14" t="str">
        <f>IF(Tabla1[[#This Row],[Código_Actividad]]="","",'[4]Formulario PPGR1'!#REF!)</f>
        <v/>
      </c>
      <c r="E57" s="14" t="str">
        <f>IF(Tabla1[[#This Row],[Código_Actividad]]="","",'[4]Formulario PPGR1'!#REF!)</f>
        <v/>
      </c>
      <c r="F57" s="14" t="str">
        <f>IF(Tabla1[[#This Row],[Código_Actividad]]="","",'[4]Formulario PPGR1'!#REF!)</f>
        <v/>
      </c>
      <c r="G57" s="264"/>
      <c r="H57" s="424" t="s">
        <v>659</v>
      </c>
      <c r="I57" s="423" t="s">
        <v>626</v>
      </c>
      <c r="J57" s="423">
        <v>4</v>
      </c>
      <c r="K57" s="426">
        <v>650</v>
      </c>
      <c r="L57" s="266">
        <f>+Tabla1[[#This Row],[Precio Unitario]]*Tabla1[[#This Row],[Cantidad de Insumos]]</f>
        <v>2600</v>
      </c>
      <c r="M57" s="267" t="s">
        <v>609</v>
      </c>
      <c r="N57" s="265"/>
    </row>
    <row r="58" spans="2:14" ht="12.75" x14ac:dyDescent="0.2">
      <c r="B58" s="14" t="str">
        <f>IF(Tabla1[[#This Row],[Código_Actividad]]="","",CONCATENATE(Tabla1[[#This Row],[POA]],".",Tabla1[[#This Row],[SRS]],".",Tabla1[[#This Row],[AREA]],".",Tabla1[[#This Row],[TIPO]]))</f>
        <v/>
      </c>
      <c r="C58" s="14" t="str">
        <f>IF(Tabla1[[#This Row],[Código_Actividad]]="","",'[4]Formulario PPGR1'!#REF!)</f>
        <v/>
      </c>
      <c r="D58" s="14" t="str">
        <f>IF(Tabla1[[#This Row],[Código_Actividad]]="","",'[4]Formulario PPGR1'!#REF!)</f>
        <v/>
      </c>
      <c r="E58" s="14" t="str">
        <f>IF(Tabla1[[#This Row],[Código_Actividad]]="","",'[4]Formulario PPGR1'!#REF!)</f>
        <v/>
      </c>
      <c r="F58" s="14" t="str">
        <f>IF(Tabla1[[#This Row],[Código_Actividad]]="","",'[4]Formulario PPGR1'!#REF!)</f>
        <v/>
      </c>
      <c r="G58" s="264"/>
      <c r="H58" s="424" t="s">
        <v>660</v>
      </c>
      <c r="I58" s="423" t="s">
        <v>626</v>
      </c>
      <c r="J58" s="423">
        <v>2</v>
      </c>
      <c r="K58" s="426">
        <v>870</v>
      </c>
      <c r="L58" s="266">
        <f>+Tabla1[[#This Row],[Precio Unitario]]*Tabla1[[#This Row],[Cantidad de Insumos]]</f>
        <v>1740</v>
      </c>
      <c r="M58" s="267" t="s">
        <v>609</v>
      </c>
      <c r="N58" s="265"/>
    </row>
    <row r="59" spans="2:14" ht="12.75" x14ac:dyDescent="0.2">
      <c r="B59" s="14" t="str">
        <f>IF(Tabla1[[#This Row],[Código_Actividad]]="","",CONCATENATE(Tabla1[[#This Row],[POA]],".",Tabla1[[#This Row],[SRS]],".",Tabla1[[#This Row],[AREA]],".",Tabla1[[#This Row],[TIPO]]))</f>
        <v/>
      </c>
      <c r="C59" s="14" t="str">
        <f>IF(Tabla1[[#This Row],[Código_Actividad]]="","",'[4]Formulario PPGR1'!#REF!)</f>
        <v/>
      </c>
      <c r="D59" s="14" t="str">
        <f>IF(Tabla1[[#This Row],[Código_Actividad]]="","",'[4]Formulario PPGR1'!#REF!)</f>
        <v/>
      </c>
      <c r="E59" s="14" t="str">
        <f>IF(Tabla1[[#This Row],[Código_Actividad]]="","",'[4]Formulario PPGR1'!#REF!)</f>
        <v/>
      </c>
      <c r="F59" s="14" t="str">
        <f>IF(Tabla1[[#This Row],[Código_Actividad]]="","",'[4]Formulario PPGR1'!#REF!)</f>
        <v/>
      </c>
      <c r="G59" s="264"/>
      <c r="H59" s="424" t="s">
        <v>661</v>
      </c>
      <c r="I59" s="423" t="s">
        <v>626</v>
      </c>
      <c r="J59" s="423">
        <v>5</v>
      </c>
      <c r="K59" s="426">
        <v>870</v>
      </c>
      <c r="L59" s="266">
        <f>+Tabla1[[#This Row],[Precio Unitario]]*Tabla1[[#This Row],[Cantidad de Insumos]]</f>
        <v>4350</v>
      </c>
      <c r="M59" s="267" t="s">
        <v>609</v>
      </c>
      <c r="N59" s="265"/>
    </row>
    <row r="60" spans="2:14" ht="12.75" x14ac:dyDescent="0.2">
      <c r="B60" s="14" t="str">
        <f>IF(Tabla1[[#This Row],[Código_Actividad]]="","",CONCATENATE(Tabla1[[#This Row],[POA]],".",Tabla1[[#This Row],[SRS]],".",Tabla1[[#This Row],[AREA]],".",Tabla1[[#This Row],[TIPO]]))</f>
        <v/>
      </c>
      <c r="C60" s="14" t="str">
        <f>IF(Tabla1[[#This Row],[Código_Actividad]]="","",'[4]Formulario PPGR1'!#REF!)</f>
        <v/>
      </c>
      <c r="D60" s="14" t="str">
        <f>IF(Tabla1[[#This Row],[Código_Actividad]]="","",'[4]Formulario PPGR1'!#REF!)</f>
        <v/>
      </c>
      <c r="E60" s="14" t="str">
        <f>IF(Tabla1[[#This Row],[Código_Actividad]]="","",'[4]Formulario PPGR1'!#REF!)</f>
        <v/>
      </c>
      <c r="F60" s="14" t="str">
        <f>IF(Tabla1[[#This Row],[Código_Actividad]]="","",'[4]Formulario PPGR1'!#REF!)</f>
        <v/>
      </c>
      <c r="G60" s="264"/>
      <c r="H60" s="424" t="s">
        <v>662</v>
      </c>
      <c r="I60" s="423" t="s">
        <v>626</v>
      </c>
      <c r="J60" s="423">
        <v>5</v>
      </c>
      <c r="K60" s="426">
        <v>1080</v>
      </c>
      <c r="L60" s="266">
        <f>+Tabla1[[#This Row],[Precio Unitario]]*Tabla1[[#This Row],[Cantidad de Insumos]]</f>
        <v>5400</v>
      </c>
      <c r="M60" s="267" t="s">
        <v>609</v>
      </c>
      <c r="N60" s="265"/>
    </row>
    <row r="61" spans="2:14" ht="12.75" x14ac:dyDescent="0.2">
      <c r="B61" s="14" t="str">
        <f>IF(Tabla1[[#This Row],[Código_Actividad]]="","",CONCATENATE(Tabla1[[#This Row],[POA]],".",Tabla1[[#This Row],[SRS]],".",Tabla1[[#This Row],[AREA]],".",Tabla1[[#This Row],[TIPO]]))</f>
        <v/>
      </c>
      <c r="C61" s="14" t="str">
        <f>IF(Tabla1[[#This Row],[Código_Actividad]]="","",'[4]Formulario PPGR1'!#REF!)</f>
        <v/>
      </c>
      <c r="D61" s="14" t="str">
        <f>IF(Tabla1[[#This Row],[Código_Actividad]]="","",'[4]Formulario PPGR1'!#REF!)</f>
        <v/>
      </c>
      <c r="E61" s="14" t="str">
        <f>IF(Tabla1[[#This Row],[Código_Actividad]]="","",'[4]Formulario PPGR1'!#REF!)</f>
        <v/>
      </c>
      <c r="F61" s="14" t="str">
        <f>IF(Tabla1[[#This Row],[Código_Actividad]]="","",'[4]Formulario PPGR1'!#REF!)</f>
        <v/>
      </c>
      <c r="G61" s="264"/>
      <c r="H61" s="424" t="s">
        <v>663</v>
      </c>
      <c r="I61" s="423" t="s">
        <v>626</v>
      </c>
      <c r="J61" s="423">
        <v>5</v>
      </c>
      <c r="K61" s="426">
        <v>800</v>
      </c>
      <c r="L61" s="266">
        <f>+Tabla1[[#This Row],[Precio Unitario]]*Tabla1[[#This Row],[Cantidad de Insumos]]</f>
        <v>4000</v>
      </c>
      <c r="M61" s="267" t="s">
        <v>609</v>
      </c>
      <c r="N61" s="265"/>
    </row>
    <row r="62" spans="2:14" ht="12.75" x14ac:dyDescent="0.2">
      <c r="B62" s="14" t="str">
        <f>IF(Tabla1[[#This Row],[Código_Actividad]]="","",CONCATENATE(Tabla1[[#This Row],[POA]],".",Tabla1[[#This Row],[SRS]],".",Tabla1[[#This Row],[AREA]],".",Tabla1[[#This Row],[TIPO]]))</f>
        <v/>
      </c>
      <c r="C62" s="14" t="str">
        <f>IF(Tabla1[[#This Row],[Código_Actividad]]="","",'[4]Formulario PPGR1'!#REF!)</f>
        <v/>
      </c>
      <c r="D62" s="14" t="str">
        <f>IF(Tabla1[[#This Row],[Código_Actividad]]="","",'[4]Formulario PPGR1'!#REF!)</f>
        <v/>
      </c>
      <c r="E62" s="14" t="str">
        <f>IF(Tabla1[[#This Row],[Código_Actividad]]="","",'[4]Formulario PPGR1'!#REF!)</f>
        <v/>
      </c>
      <c r="F62" s="14" t="str">
        <f>IF(Tabla1[[#This Row],[Código_Actividad]]="","",'[4]Formulario PPGR1'!#REF!)</f>
        <v/>
      </c>
      <c r="G62" s="264"/>
      <c r="H62" s="424" t="s">
        <v>664</v>
      </c>
      <c r="I62" s="423" t="s">
        <v>626</v>
      </c>
      <c r="J62" s="423">
        <v>5</v>
      </c>
      <c r="K62" s="426">
        <v>850</v>
      </c>
      <c r="L62" s="266">
        <f>+Tabla1[[#This Row],[Precio Unitario]]*Tabla1[[#This Row],[Cantidad de Insumos]]</f>
        <v>4250</v>
      </c>
      <c r="M62" s="267" t="s">
        <v>609</v>
      </c>
      <c r="N62" s="265"/>
    </row>
    <row r="63" spans="2:14" ht="12.75" x14ac:dyDescent="0.2">
      <c r="B63" s="14" t="str">
        <f>IF(Tabla1[[#This Row],[Código_Actividad]]="","",CONCATENATE(Tabla1[[#This Row],[POA]],".",Tabla1[[#This Row],[SRS]],".",Tabla1[[#This Row],[AREA]],".",Tabla1[[#This Row],[TIPO]]))</f>
        <v/>
      </c>
      <c r="C63" s="14" t="str">
        <f>IF(Tabla1[[#This Row],[Código_Actividad]]="","",'[4]Formulario PPGR1'!#REF!)</f>
        <v/>
      </c>
      <c r="D63" s="14" t="str">
        <f>IF(Tabla1[[#This Row],[Código_Actividad]]="","",'[4]Formulario PPGR1'!#REF!)</f>
        <v/>
      </c>
      <c r="E63" s="14" t="str">
        <f>IF(Tabla1[[#This Row],[Código_Actividad]]="","",'[4]Formulario PPGR1'!#REF!)</f>
        <v/>
      </c>
      <c r="F63" s="14" t="str">
        <f>IF(Tabla1[[#This Row],[Código_Actividad]]="","",'[4]Formulario PPGR1'!#REF!)</f>
        <v/>
      </c>
      <c r="G63" s="264"/>
      <c r="H63" s="424" t="s">
        <v>665</v>
      </c>
      <c r="I63" s="423" t="s">
        <v>666</v>
      </c>
      <c r="J63" s="423">
        <v>500</v>
      </c>
      <c r="K63" s="426">
        <v>90</v>
      </c>
      <c r="L63" s="266">
        <f>+Tabla1[[#This Row],[Precio Unitario]]*Tabla1[[#This Row],[Cantidad de Insumos]]</f>
        <v>45000</v>
      </c>
      <c r="M63" s="267" t="s">
        <v>609</v>
      </c>
      <c r="N63" s="265"/>
    </row>
    <row r="64" spans="2:14" ht="12.75" x14ac:dyDescent="0.2">
      <c r="B64" s="14" t="str">
        <f>IF(Tabla1[[#This Row],[Código_Actividad]]="","",CONCATENATE(Tabla1[[#This Row],[POA]],".",Tabla1[[#This Row],[SRS]],".",Tabla1[[#This Row],[AREA]],".",Tabla1[[#This Row],[TIPO]]))</f>
        <v/>
      </c>
      <c r="C64" s="14" t="str">
        <f>IF(Tabla1[[#This Row],[Código_Actividad]]="","",'[4]Formulario PPGR1'!#REF!)</f>
        <v/>
      </c>
      <c r="D64" s="14" t="str">
        <f>IF(Tabla1[[#This Row],[Código_Actividad]]="","",'[4]Formulario PPGR1'!#REF!)</f>
        <v/>
      </c>
      <c r="E64" s="14" t="str">
        <f>IF(Tabla1[[#This Row],[Código_Actividad]]="","",'[4]Formulario PPGR1'!#REF!)</f>
        <v/>
      </c>
      <c r="F64" s="14" t="str">
        <f>IF(Tabla1[[#This Row],[Código_Actividad]]="","",'[4]Formulario PPGR1'!#REF!)</f>
        <v/>
      </c>
      <c r="G64" s="264"/>
      <c r="H64" s="424" t="s">
        <v>667</v>
      </c>
      <c r="I64" s="423" t="s">
        <v>666</v>
      </c>
      <c r="J64" s="423">
        <v>350</v>
      </c>
      <c r="K64" s="426">
        <v>180</v>
      </c>
      <c r="L64" s="266">
        <f>+Tabla1[[#This Row],[Precio Unitario]]*Tabla1[[#This Row],[Cantidad de Insumos]]</f>
        <v>63000</v>
      </c>
      <c r="M64" s="267" t="s">
        <v>609</v>
      </c>
      <c r="N64" s="265"/>
    </row>
    <row r="65" spans="2:14" ht="25.5" x14ac:dyDescent="0.2">
      <c r="B65" s="14" t="str">
        <f>IF(Tabla1[[#This Row],[Código_Actividad]]="","",CONCATENATE(Tabla1[[#This Row],[POA]],".",Tabla1[[#This Row],[SRS]],".",Tabla1[[#This Row],[AREA]],".",Tabla1[[#This Row],[TIPO]]))</f>
        <v/>
      </c>
      <c r="C65" s="14" t="str">
        <f>IF(Tabla1[[#This Row],[Código_Actividad]]="","",'[4]Formulario PPGR1'!#REF!)</f>
        <v/>
      </c>
      <c r="D65" s="14" t="str">
        <f>IF(Tabla1[[#This Row],[Código_Actividad]]="","",'[4]Formulario PPGR1'!#REF!)</f>
        <v/>
      </c>
      <c r="E65" s="14" t="str">
        <f>IF(Tabla1[[#This Row],[Código_Actividad]]="","",'[4]Formulario PPGR1'!#REF!)</f>
        <v/>
      </c>
      <c r="F65" s="14" t="str">
        <f>IF(Tabla1[[#This Row],[Código_Actividad]]="","",'[4]Formulario PPGR1'!#REF!)</f>
        <v/>
      </c>
      <c r="G65" s="264"/>
      <c r="H65" s="425" t="s">
        <v>668</v>
      </c>
      <c r="I65" s="423" t="s">
        <v>666</v>
      </c>
      <c r="J65" s="423">
        <v>100</v>
      </c>
      <c r="K65" s="426">
        <v>180</v>
      </c>
      <c r="L65" s="266">
        <f>+Tabla1[[#This Row],[Precio Unitario]]*Tabla1[[#This Row],[Cantidad de Insumos]]</f>
        <v>18000</v>
      </c>
      <c r="M65" s="267" t="s">
        <v>609</v>
      </c>
      <c r="N65" s="265"/>
    </row>
    <row r="66" spans="2:14" ht="12.75" x14ac:dyDescent="0.2">
      <c r="B66" s="14" t="str">
        <f>IF(Tabla1[[#This Row],[Código_Actividad]]="","",CONCATENATE(Tabla1[[#This Row],[POA]],".",Tabla1[[#This Row],[SRS]],".",Tabla1[[#This Row],[AREA]],".",Tabla1[[#This Row],[TIPO]]))</f>
        <v/>
      </c>
      <c r="C66" s="14" t="str">
        <f>IF(Tabla1[[#This Row],[Código_Actividad]]="","",'[4]Formulario PPGR1'!#REF!)</f>
        <v/>
      </c>
      <c r="D66" s="14" t="str">
        <f>IF(Tabla1[[#This Row],[Código_Actividad]]="","",'[4]Formulario PPGR1'!#REF!)</f>
        <v/>
      </c>
      <c r="E66" s="14" t="str">
        <f>IF(Tabla1[[#This Row],[Código_Actividad]]="","",'[4]Formulario PPGR1'!#REF!)</f>
        <v/>
      </c>
      <c r="F66" s="14" t="str">
        <f>IF(Tabla1[[#This Row],[Código_Actividad]]="","",'[4]Formulario PPGR1'!#REF!)</f>
        <v/>
      </c>
      <c r="G66" s="264"/>
      <c r="H66" s="424" t="s">
        <v>669</v>
      </c>
      <c r="I66" s="423" t="s">
        <v>666</v>
      </c>
      <c r="J66" s="423">
        <v>20</v>
      </c>
      <c r="K66" s="426">
        <v>210</v>
      </c>
      <c r="L66" s="266">
        <f>+Tabla1[[#This Row],[Precio Unitario]]*Tabla1[[#This Row],[Cantidad de Insumos]]</f>
        <v>4200</v>
      </c>
      <c r="M66" s="267" t="s">
        <v>609</v>
      </c>
      <c r="N66" s="265"/>
    </row>
    <row r="67" spans="2:14" ht="12.75" x14ac:dyDescent="0.2">
      <c r="B67" s="14" t="str">
        <f>IF(Tabla1[[#This Row],[Código_Actividad]]="","",CONCATENATE(Tabla1[[#This Row],[POA]],".",Tabla1[[#This Row],[SRS]],".",Tabla1[[#This Row],[AREA]],".",Tabla1[[#This Row],[TIPO]]))</f>
        <v/>
      </c>
      <c r="C67" s="14" t="str">
        <f>IF(Tabla1[[#This Row],[Código_Actividad]]="","",'[4]Formulario PPGR1'!#REF!)</f>
        <v/>
      </c>
      <c r="D67" s="14" t="str">
        <f>IF(Tabla1[[#This Row],[Código_Actividad]]="","",'[4]Formulario PPGR1'!#REF!)</f>
        <v/>
      </c>
      <c r="E67" s="14" t="str">
        <f>IF(Tabla1[[#This Row],[Código_Actividad]]="","",'[4]Formulario PPGR1'!#REF!)</f>
        <v/>
      </c>
      <c r="F67" s="14" t="str">
        <f>IF(Tabla1[[#This Row],[Código_Actividad]]="","",'[4]Formulario PPGR1'!#REF!)</f>
        <v/>
      </c>
      <c r="G67" s="264"/>
      <c r="H67" s="424" t="s">
        <v>670</v>
      </c>
      <c r="I67" s="423" t="s">
        <v>666</v>
      </c>
      <c r="J67" s="423">
        <v>75</v>
      </c>
      <c r="K67" s="426">
        <v>160</v>
      </c>
      <c r="L67" s="266">
        <f>+Tabla1[[#This Row],[Precio Unitario]]*Tabla1[[#This Row],[Cantidad de Insumos]]</f>
        <v>12000</v>
      </c>
      <c r="M67" s="267" t="s">
        <v>609</v>
      </c>
      <c r="N67" s="265"/>
    </row>
    <row r="68" spans="2:14" ht="12.75" x14ac:dyDescent="0.2">
      <c r="B68" s="14" t="str">
        <f>IF(Tabla1[[#This Row],[Código_Actividad]]="","",CONCATENATE(Tabla1[[#This Row],[POA]],".",Tabla1[[#This Row],[SRS]],".",Tabla1[[#This Row],[AREA]],".",Tabla1[[#This Row],[TIPO]]))</f>
        <v/>
      </c>
      <c r="C68" s="14" t="str">
        <f>IF(Tabla1[[#This Row],[Código_Actividad]]="","",'[4]Formulario PPGR1'!#REF!)</f>
        <v/>
      </c>
      <c r="D68" s="14" t="str">
        <f>IF(Tabla1[[#This Row],[Código_Actividad]]="","",'[4]Formulario PPGR1'!#REF!)</f>
        <v/>
      </c>
      <c r="E68" s="14" t="str">
        <f>IF(Tabla1[[#This Row],[Código_Actividad]]="","",'[4]Formulario PPGR1'!#REF!)</f>
        <v/>
      </c>
      <c r="F68" s="14" t="str">
        <f>IF(Tabla1[[#This Row],[Código_Actividad]]="","",'[4]Formulario PPGR1'!#REF!)</f>
        <v/>
      </c>
      <c r="G68" s="264"/>
      <c r="H68" s="424" t="s">
        <v>671</v>
      </c>
      <c r="I68" s="423" t="s">
        <v>666</v>
      </c>
      <c r="J68" s="423">
        <v>200</v>
      </c>
      <c r="K68" s="426">
        <v>4</v>
      </c>
      <c r="L68" s="266">
        <f>+Tabla1[[#This Row],[Precio Unitario]]*Tabla1[[#This Row],[Cantidad de Insumos]]</f>
        <v>800</v>
      </c>
      <c r="M68" s="267" t="s">
        <v>609</v>
      </c>
      <c r="N68" s="265"/>
    </row>
    <row r="69" spans="2:14" ht="12.75" x14ac:dyDescent="0.2">
      <c r="B69" s="14" t="str">
        <f>IF(Tabla1[[#This Row],[Código_Actividad]]="","",CONCATENATE(Tabla1[[#This Row],[POA]],".",Tabla1[[#This Row],[SRS]],".",Tabla1[[#This Row],[AREA]],".",Tabla1[[#This Row],[TIPO]]))</f>
        <v/>
      </c>
      <c r="C69" s="14" t="str">
        <f>IF(Tabla1[[#This Row],[Código_Actividad]]="","",'[4]Formulario PPGR1'!#REF!)</f>
        <v/>
      </c>
      <c r="D69" s="14" t="str">
        <f>IF(Tabla1[[#This Row],[Código_Actividad]]="","",'[4]Formulario PPGR1'!#REF!)</f>
        <v/>
      </c>
      <c r="E69" s="14" t="str">
        <f>IF(Tabla1[[#This Row],[Código_Actividad]]="","",'[4]Formulario PPGR1'!#REF!)</f>
        <v/>
      </c>
      <c r="F69" s="14" t="str">
        <f>IF(Tabla1[[#This Row],[Código_Actividad]]="","",'[4]Formulario PPGR1'!#REF!)</f>
        <v/>
      </c>
      <c r="G69" s="264"/>
      <c r="H69" s="424" t="s">
        <v>672</v>
      </c>
      <c r="I69" s="423" t="s">
        <v>666</v>
      </c>
      <c r="J69" s="423">
        <v>25</v>
      </c>
      <c r="K69" s="426">
        <v>90</v>
      </c>
      <c r="L69" s="266">
        <f>+Tabla1[[#This Row],[Precio Unitario]]*Tabla1[[#This Row],[Cantidad de Insumos]]</f>
        <v>2250</v>
      </c>
      <c r="M69" s="267" t="s">
        <v>609</v>
      </c>
      <c r="N69" s="265"/>
    </row>
    <row r="70" spans="2:14" ht="12.75" x14ac:dyDescent="0.2">
      <c r="B70" s="14" t="str">
        <f>IF(Tabla1[[#This Row],[Código_Actividad]]="","",CONCATENATE(Tabla1[[#This Row],[POA]],".",Tabla1[[#This Row],[SRS]],".",Tabla1[[#This Row],[AREA]],".",Tabla1[[#This Row],[TIPO]]))</f>
        <v/>
      </c>
      <c r="C70" s="14" t="str">
        <f>IF(Tabla1[[#This Row],[Código_Actividad]]="","",'[4]Formulario PPGR1'!#REF!)</f>
        <v/>
      </c>
      <c r="D70" s="14" t="str">
        <f>IF(Tabla1[[#This Row],[Código_Actividad]]="","",'[4]Formulario PPGR1'!#REF!)</f>
        <v/>
      </c>
      <c r="E70" s="14" t="str">
        <f>IF(Tabla1[[#This Row],[Código_Actividad]]="","",'[4]Formulario PPGR1'!#REF!)</f>
        <v/>
      </c>
      <c r="F70" s="14" t="str">
        <f>IF(Tabla1[[#This Row],[Código_Actividad]]="","",'[4]Formulario PPGR1'!#REF!)</f>
        <v/>
      </c>
      <c r="G70" s="264"/>
      <c r="H70" s="424" t="s">
        <v>673</v>
      </c>
      <c r="I70" s="423" t="s">
        <v>666</v>
      </c>
      <c r="J70" s="423">
        <v>30</v>
      </c>
      <c r="K70" s="426">
        <v>180</v>
      </c>
      <c r="L70" s="266">
        <f>+Tabla1[[#This Row],[Precio Unitario]]*Tabla1[[#This Row],[Cantidad de Insumos]]</f>
        <v>5400</v>
      </c>
      <c r="M70" s="267" t="s">
        <v>609</v>
      </c>
      <c r="N70" s="265"/>
    </row>
    <row r="71" spans="2:14" ht="12.75" x14ac:dyDescent="0.2">
      <c r="B71" s="14" t="str">
        <f>IF(Tabla1[[#This Row],[Código_Actividad]]="","",CONCATENATE(Tabla1[[#This Row],[POA]],".",Tabla1[[#This Row],[SRS]],".",Tabla1[[#This Row],[AREA]],".",Tabla1[[#This Row],[TIPO]]))</f>
        <v/>
      </c>
      <c r="C71" s="14" t="str">
        <f>IF(Tabla1[[#This Row],[Código_Actividad]]="","",'[4]Formulario PPGR1'!#REF!)</f>
        <v/>
      </c>
      <c r="D71" s="14" t="str">
        <f>IF(Tabla1[[#This Row],[Código_Actividad]]="","",'[4]Formulario PPGR1'!#REF!)</f>
        <v/>
      </c>
      <c r="E71" s="14" t="str">
        <f>IF(Tabla1[[#This Row],[Código_Actividad]]="","",'[4]Formulario PPGR1'!#REF!)</f>
        <v/>
      </c>
      <c r="F71" s="14" t="str">
        <f>IF(Tabla1[[#This Row],[Código_Actividad]]="","",'[4]Formulario PPGR1'!#REF!)</f>
        <v/>
      </c>
      <c r="G71" s="264"/>
      <c r="H71" s="424" t="s">
        <v>674</v>
      </c>
      <c r="I71" s="423" t="s">
        <v>666</v>
      </c>
      <c r="J71" s="423">
        <v>150</v>
      </c>
      <c r="K71" s="426">
        <v>96</v>
      </c>
      <c r="L71" s="266">
        <f>+Tabla1[[#This Row],[Precio Unitario]]*Tabla1[[#This Row],[Cantidad de Insumos]]</f>
        <v>14400</v>
      </c>
      <c r="M71" s="267" t="s">
        <v>609</v>
      </c>
      <c r="N71" s="265"/>
    </row>
    <row r="72" spans="2:14" ht="12.75" x14ac:dyDescent="0.2">
      <c r="B72" s="14" t="str">
        <f>IF(Tabla1[[#This Row],[Código_Actividad]]="","",CONCATENATE(Tabla1[[#This Row],[POA]],".",Tabla1[[#This Row],[SRS]],".",Tabla1[[#This Row],[AREA]],".",Tabla1[[#This Row],[TIPO]]))</f>
        <v/>
      </c>
      <c r="C72" s="14" t="str">
        <f>IF(Tabla1[[#This Row],[Código_Actividad]]="","",'[4]Formulario PPGR1'!#REF!)</f>
        <v/>
      </c>
      <c r="D72" s="14" t="str">
        <f>IF(Tabla1[[#This Row],[Código_Actividad]]="","",'[4]Formulario PPGR1'!#REF!)</f>
        <v/>
      </c>
      <c r="E72" s="14" t="str">
        <f>IF(Tabla1[[#This Row],[Código_Actividad]]="","",'[4]Formulario PPGR1'!#REF!)</f>
        <v/>
      </c>
      <c r="F72" s="14" t="str">
        <f>IF(Tabla1[[#This Row],[Código_Actividad]]="","",'[4]Formulario PPGR1'!#REF!)</f>
        <v/>
      </c>
      <c r="G72" s="264"/>
      <c r="H72" s="424" t="s">
        <v>675</v>
      </c>
      <c r="I72" s="423" t="s">
        <v>666</v>
      </c>
      <c r="J72" s="423">
        <v>150</v>
      </c>
      <c r="K72" s="426">
        <v>190</v>
      </c>
      <c r="L72" s="266">
        <f>+Tabla1[[#This Row],[Precio Unitario]]*Tabla1[[#This Row],[Cantidad de Insumos]]</f>
        <v>28500</v>
      </c>
      <c r="M72" s="267" t="s">
        <v>609</v>
      </c>
      <c r="N72" s="265"/>
    </row>
    <row r="73" spans="2:14" ht="25.5" x14ac:dyDescent="0.2">
      <c r="B73" s="14" t="str">
        <f>IF(Tabla1[[#This Row],[Código_Actividad]]="","",CONCATENATE(Tabla1[[#This Row],[POA]],".",Tabla1[[#This Row],[SRS]],".",Tabla1[[#This Row],[AREA]],".",Tabla1[[#This Row],[TIPO]]))</f>
        <v/>
      </c>
      <c r="C73" s="14" t="str">
        <f>IF(Tabla1[[#This Row],[Código_Actividad]]="","",'[4]Formulario PPGR1'!#REF!)</f>
        <v/>
      </c>
      <c r="D73" s="14" t="str">
        <f>IF(Tabla1[[#This Row],[Código_Actividad]]="","",'[4]Formulario PPGR1'!#REF!)</f>
        <v/>
      </c>
      <c r="E73" s="14" t="str">
        <f>IF(Tabla1[[#This Row],[Código_Actividad]]="","",'[4]Formulario PPGR1'!#REF!)</f>
        <v/>
      </c>
      <c r="F73" s="14" t="str">
        <f>IF(Tabla1[[#This Row],[Código_Actividad]]="","",'[4]Formulario PPGR1'!#REF!)</f>
        <v/>
      </c>
      <c r="G73" s="264"/>
      <c r="H73" s="425" t="s">
        <v>676</v>
      </c>
      <c r="I73" s="423" t="s">
        <v>666</v>
      </c>
      <c r="J73" s="423">
        <v>25</v>
      </c>
      <c r="K73" s="426">
        <v>130</v>
      </c>
      <c r="L73" s="266">
        <f>+Tabla1[[#This Row],[Precio Unitario]]*Tabla1[[#This Row],[Cantidad de Insumos]]</f>
        <v>3250</v>
      </c>
      <c r="M73" s="267" t="s">
        <v>609</v>
      </c>
      <c r="N73" s="265"/>
    </row>
    <row r="74" spans="2:14" ht="25.5" x14ac:dyDescent="0.2">
      <c r="B74" s="14" t="str">
        <f>IF(Tabla1[[#This Row],[Código_Actividad]]="","",CONCATENATE(Tabla1[[#This Row],[POA]],".",Tabla1[[#This Row],[SRS]],".",Tabla1[[#This Row],[AREA]],".",Tabla1[[#This Row],[TIPO]]))</f>
        <v/>
      </c>
      <c r="C74" s="14" t="str">
        <f>IF(Tabla1[[#This Row],[Código_Actividad]]="","",'[4]Formulario PPGR1'!#REF!)</f>
        <v/>
      </c>
      <c r="D74" s="14" t="str">
        <f>IF(Tabla1[[#This Row],[Código_Actividad]]="","",'[4]Formulario PPGR1'!#REF!)</f>
        <v/>
      </c>
      <c r="E74" s="14" t="str">
        <f>IF(Tabla1[[#This Row],[Código_Actividad]]="","",'[4]Formulario PPGR1'!#REF!)</f>
        <v/>
      </c>
      <c r="F74" s="14" t="str">
        <f>IF(Tabla1[[#This Row],[Código_Actividad]]="","",'[4]Formulario PPGR1'!#REF!)</f>
        <v/>
      </c>
      <c r="G74" s="264"/>
      <c r="H74" s="425" t="s">
        <v>677</v>
      </c>
      <c r="I74" s="423" t="s">
        <v>666</v>
      </c>
      <c r="J74" s="423">
        <v>150</v>
      </c>
      <c r="K74" s="426">
        <v>240</v>
      </c>
      <c r="L74" s="266">
        <f>+Tabla1[[#This Row],[Precio Unitario]]*Tabla1[[#This Row],[Cantidad de Insumos]]</f>
        <v>36000</v>
      </c>
      <c r="M74" s="267" t="s">
        <v>609</v>
      </c>
      <c r="N74" s="265"/>
    </row>
    <row r="75" spans="2:14" ht="25.5" x14ac:dyDescent="0.2">
      <c r="B75" s="14" t="str">
        <f>IF(Tabla1[[#This Row],[Código_Actividad]]="","",CONCATENATE(Tabla1[[#This Row],[POA]],".",Tabla1[[#This Row],[SRS]],".",Tabla1[[#This Row],[AREA]],".",Tabla1[[#This Row],[TIPO]]))</f>
        <v/>
      </c>
      <c r="C75" s="14" t="str">
        <f>IF(Tabla1[[#This Row],[Código_Actividad]]="","",'[4]Formulario PPGR1'!#REF!)</f>
        <v/>
      </c>
      <c r="D75" s="14" t="str">
        <f>IF(Tabla1[[#This Row],[Código_Actividad]]="","",'[4]Formulario PPGR1'!#REF!)</f>
        <v/>
      </c>
      <c r="E75" s="14" t="str">
        <f>IF(Tabla1[[#This Row],[Código_Actividad]]="","",'[4]Formulario PPGR1'!#REF!)</f>
        <v/>
      </c>
      <c r="F75" s="14" t="str">
        <f>IF(Tabla1[[#This Row],[Código_Actividad]]="","",'[4]Formulario PPGR1'!#REF!)</f>
        <v/>
      </c>
      <c r="G75" s="264"/>
      <c r="H75" s="425" t="s">
        <v>678</v>
      </c>
      <c r="I75" s="423" t="s">
        <v>666</v>
      </c>
      <c r="J75" s="423">
        <v>75</v>
      </c>
      <c r="K75" s="426">
        <v>240</v>
      </c>
      <c r="L75" s="266">
        <f>+Tabla1[[#This Row],[Precio Unitario]]*Tabla1[[#This Row],[Cantidad de Insumos]]</f>
        <v>18000</v>
      </c>
      <c r="M75" s="267" t="s">
        <v>609</v>
      </c>
      <c r="N75" s="265"/>
    </row>
    <row r="76" spans="2:14" ht="25.5" x14ac:dyDescent="0.2">
      <c r="B76" s="14" t="str">
        <f>IF(Tabla1[[#This Row],[Código_Actividad]]="","",CONCATENATE(Tabla1[[#This Row],[POA]],".",Tabla1[[#This Row],[SRS]],".",Tabla1[[#This Row],[AREA]],".",Tabla1[[#This Row],[TIPO]]))</f>
        <v/>
      </c>
      <c r="C76" s="14" t="str">
        <f>IF(Tabla1[[#This Row],[Código_Actividad]]="","",'[4]Formulario PPGR1'!#REF!)</f>
        <v/>
      </c>
      <c r="D76" s="14" t="str">
        <f>IF(Tabla1[[#This Row],[Código_Actividad]]="","",'[4]Formulario PPGR1'!#REF!)</f>
        <v/>
      </c>
      <c r="E76" s="14" t="str">
        <f>IF(Tabla1[[#This Row],[Código_Actividad]]="","",'[4]Formulario PPGR1'!#REF!)</f>
        <v/>
      </c>
      <c r="F76" s="14" t="str">
        <f>IF(Tabla1[[#This Row],[Código_Actividad]]="","",'[4]Formulario PPGR1'!#REF!)</f>
        <v/>
      </c>
      <c r="G76" s="264"/>
      <c r="H76" s="425" t="s">
        <v>679</v>
      </c>
      <c r="I76" s="423" t="s">
        <v>666</v>
      </c>
      <c r="J76" s="423">
        <v>10</v>
      </c>
      <c r="K76" s="426">
        <v>610</v>
      </c>
      <c r="L76" s="266">
        <f>+Tabla1[[#This Row],[Precio Unitario]]*Tabla1[[#This Row],[Cantidad de Insumos]]</f>
        <v>6100</v>
      </c>
      <c r="M76" s="267" t="s">
        <v>609</v>
      </c>
      <c r="N76" s="265"/>
    </row>
    <row r="77" spans="2:14" ht="12.75" x14ac:dyDescent="0.2">
      <c r="B77" s="14" t="str">
        <f>IF(Tabla1[[#This Row],[Código_Actividad]]="","",CONCATENATE(Tabla1[[#This Row],[POA]],".",Tabla1[[#This Row],[SRS]],".",Tabla1[[#This Row],[AREA]],".",Tabla1[[#This Row],[TIPO]]))</f>
        <v/>
      </c>
      <c r="C77" s="14" t="str">
        <f>IF(Tabla1[[#This Row],[Código_Actividad]]="","",'[4]Formulario PPGR1'!#REF!)</f>
        <v/>
      </c>
      <c r="D77" s="14" t="str">
        <f>IF(Tabla1[[#This Row],[Código_Actividad]]="","",'[4]Formulario PPGR1'!#REF!)</f>
        <v/>
      </c>
      <c r="E77" s="14" t="str">
        <f>IF(Tabla1[[#This Row],[Código_Actividad]]="","",'[4]Formulario PPGR1'!#REF!)</f>
        <v/>
      </c>
      <c r="F77" s="14" t="str">
        <f>IF(Tabla1[[#This Row],[Código_Actividad]]="","",'[4]Formulario PPGR1'!#REF!)</f>
        <v/>
      </c>
      <c r="G77" s="264"/>
      <c r="H77" s="424" t="s">
        <v>680</v>
      </c>
      <c r="I77" s="423" t="s">
        <v>666</v>
      </c>
      <c r="J77" s="423">
        <v>20</v>
      </c>
      <c r="K77" s="426">
        <v>150</v>
      </c>
      <c r="L77" s="266">
        <f>+Tabla1[[#This Row],[Precio Unitario]]*Tabla1[[#This Row],[Cantidad de Insumos]]</f>
        <v>3000</v>
      </c>
      <c r="M77" s="267" t="s">
        <v>609</v>
      </c>
      <c r="N77" s="265"/>
    </row>
    <row r="78" spans="2:14" ht="12.75" x14ac:dyDescent="0.2">
      <c r="B78" s="14" t="str">
        <f>IF(Tabla1[[#This Row],[Código_Actividad]]="","",CONCATENATE(Tabla1[[#This Row],[POA]],".",Tabla1[[#This Row],[SRS]],".",Tabla1[[#This Row],[AREA]],".",Tabla1[[#This Row],[TIPO]]))</f>
        <v/>
      </c>
      <c r="C78" s="14" t="str">
        <f>IF(Tabla1[[#This Row],[Código_Actividad]]="","",'[4]Formulario PPGR1'!#REF!)</f>
        <v/>
      </c>
      <c r="D78" s="14" t="str">
        <f>IF(Tabla1[[#This Row],[Código_Actividad]]="","",'[4]Formulario PPGR1'!#REF!)</f>
        <v/>
      </c>
      <c r="E78" s="14" t="str">
        <f>IF(Tabla1[[#This Row],[Código_Actividad]]="","",'[4]Formulario PPGR1'!#REF!)</f>
        <v/>
      </c>
      <c r="F78" s="14" t="str">
        <f>IF(Tabla1[[#This Row],[Código_Actividad]]="","",'[4]Formulario PPGR1'!#REF!)</f>
        <v/>
      </c>
      <c r="G78" s="264"/>
      <c r="H78" s="424" t="s">
        <v>681</v>
      </c>
      <c r="I78" s="423" t="s">
        <v>608</v>
      </c>
      <c r="J78" s="426">
        <v>2000</v>
      </c>
      <c r="K78" s="426">
        <v>7</v>
      </c>
      <c r="L78" s="266">
        <f>+Tabla1[[#This Row],[Precio Unitario]]*Tabla1[[#This Row],[Cantidad de Insumos]]</f>
        <v>14000</v>
      </c>
      <c r="M78" s="267" t="s">
        <v>609</v>
      </c>
      <c r="N78" s="265"/>
    </row>
    <row r="79" spans="2:14" ht="12.75" x14ac:dyDescent="0.2">
      <c r="B79" s="14" t="str">
        <f>IF(Tabla1[[#This Row],[Código_Actividad]]="","",CONCATENATE(Tabla1[[#This Row],[POA]],".",Tabla1[[#This Row],[SRS]],".",Tabla1[[#This Row],[AREA]],".",Tabla1[[#This Row],[TIPO]]))</f>
        <v/>
      </c>
      <c r="C79" s="14" t="str">
        <f>IF(Tabla1[[#This Row],[Código_Actividad]]="","",'[4]Formulario PPGR1'!#REF!)</f>
        <v/>
      </c>
      <c r="D79" s="14" t="str">
        <f>IF(Tabla1[[#This Row],[Código_Actividad]]="","",'[4]Formulario PPGR1'!#REF!)</f>
        <v/>
      </c>
      <c r="E79" s="14" t="str">
        <f>IF(Tabla1[[#This Row],[Código_Actividad]]="","",'[4]Formulario PPGR1'!#REF!)</f>
        <v/>
      </c>
      <c r="F79" s="14" t="str">
        <f>IF(Tabla1[[#This Row],[Código_Actividad]]="","",'[4]Formulario PPGR1'!#REF!)</f>
        <v/>
      </c>
      <c r="G79" s="264"/>
      <c r="H79" s="424" t="s">
        <v>682</v>
      </c>
      <c r="I79" s="423" t="s">
        <v>608</v>
      </c>
      <c r="J79" s="426">
        <v>4000</v>
      </c>
      <c r="K79" s="426">
        <v>9</v>
      </c>
      <c r="L79" s="266">
        <f>+Tabla1[[#This Row],[Precio Unitario]]*Tabla1[[#This Row],[Cantidad de Insumos]]</f>
        <v>36000</v>
      </c>
      <c r="M79" s="267" t="s">
        <v>609</v>
      </c>
      <c r="N79" s="265"/>
    </row>
    <row r="80" spans="2:14" ht="12.75" x14ac:dyDescent="0.2">
      <c r="B80" s="14" t="str">
        <f>IF(Tabla1[[#This Row],[Código_Actividad]]="","",CONCATENATE(Tabla1[[#This Row],[POA]],".",Tabla1[[#This Row],[SRS]],".",Tabla1[[#This Row],[AREA]],".",Tabla1[[#This Row],[TIPO]]))</f>
        <v/>
      </c>
      <c r="C80" s="14" t="str">
        <f>IF(Tabla1[[#This Row],[Código_Actividad]]="","",'[4]Formulario PPGR1'!#REF!)</f>
        <v/>
      </c>
      <c r="D80" s="14" t="str">
        <f>IF(Tabla1[[#This Row],[Código_Actividad]]="","",'[4]Formulario PPGR1'!#REF!)</f>
        <v/>
      </c>
      <c r="E80" s="14" t="str">
        <f>IF(Tabla1[[#This Row],[Código_Actividad]]="","",'[4]Formulario PPGR1'!#REF!)</f>
        <v/>
      </c>
      <c r="F80" s="14" t="str">
        <f>IF(Tabla1[[#This Row],[Código_Actividad]]="","",'[4]Formulario PPGR1'!#REF!)</f>
        <v/>
      </c>
      <c r="G80" s="264"/>
      <c r="H80" s="424" t="s">
        <v>683</v>
      </c>
      <c r="I80" s="423" t="s">
        <v>608</v>
      </c>
      <c r="J80" s="426">
        <v>0</v>
      </c>
      <c r="K80" s="426">
        <v>9</v>
      </c>
      <c r="L80" s="266">
        <f>+Tabla1[[#This Row],[Precio Unitario]]*Tabla1[[#This Row],[Cantidad de Insumos]]</f>
        <v>0</v>
      </c>
      <c r="M80" s="267" t="s">
        <v>609</v>
      </c>
      <c r="N80" s="265"/>
    </row>
    <row r="81" spans="2:14" ht="12.75" x14ac:dyDescent="0.2">
      <c r="B81" s="14" t="str">
        <f>IF(Tabla1[[#This Row],[Código_Actividad]]="","",CONCATENATE(Tabla1[[#This Row],[POA]],".",Tabla1[[#This Row],[SRS]],".",Tabla1[[#This Row],[AREA]],".",Tabla1[[#This Row],[TIPO]]))</f>
        <v/>
      </c>
      <c r="C81" s="14" t="str">
        <f>IF(Tabla1[[#This Row],[Código_Actividad]]="","",'[4]Formulario PPGR1'!#REF!)</f>
        <v/>
      </c>
      <c r="D81" s="14" t="str">
        <f>IF(Tabla1[[#This Row],[Código_Actividad]]="","",'[4]Formulario PPGR1'!#REF!)</f>
        <v/>
      </c>
      <c r="E81" s="14" t="str">
        <f>IF(Tabla1[[#This Row],[Código_Actividad]]="","",'[4]Formulario PPGR1'!#REF!)</f>
        <v/>
      </c>
      <c r="F81" s="14" t="str">
        <f>IF(Tabla1[[#This Row],[Código_Actividad]]="","",'[4]Formulario PPGR1'!#REF!)</f>
        <v/>
      </c>
      <c r="G81" s="264"/>
      <c r="H81" s="424" t="s">
        <v>684</v>
      </c>
      <c r="I81" s="423" t="s">
        <v>608</v>
      </c>
      <c r="J81" s="426">
        <v>0</v>
      </c>
      <c r="K81" s="426">
        <v>7</v>
      </c>
      <c r="L81" s="266">
        <f>+Tabla1[[#This Row],[Precio Unitario]]*Tabla1[[#This Row],[Cantidad de Insumos]]</f>
        <v>0</v>
      </c>
      <c r="M81" s="267" t="s">
        <v>609</v>
      </c>
      <c r="N81" s="265"/>
    </row>
    <row r="82" spans="2:14" ht="12.75" x14ac:dyDescent="0.2">
      <c r="B82" s="14" t="str">
        <f>IF(Tabla1[[#This Row],[Código_Actividad]]="","",CONCATENATE(Tabla1[[#This Row],[POA]],".",Tabla1[[#This Row],[SRS]],".",Tabla1[[#This Row],[AREA]],".",Tabla1[[#This Row],[TIPO]]))</f>
        <v/>
      </c>
      <c r="C82" s="14" t="str">
        <f>IF(Tabla1[[#This Row],[Código_Actividad]]="","",'[4]Formulario PPGR1'!#REF!)</f>
        <v/>
      </c>
      <c r="D82" s="14" t="str">
        <f>IF(Tabla1[[#This Row],[Código_Actividad]]="","",'[4]Formulario PPGR1'!#REF!)</f>
        <v/>
      </c>
      <c r="E82" s="14" t="str">
        <f>IF(Tabla1[[#This Row],[Código_Actividad]]="","",'[4]Formulario PPGR1'!#REF!)</f>
        <v/>
      </c>
      <c r="F82" s="14" t="str">
        <f>IF(Tabla1[[#This Row],[Código_Actividad]]="","",'[4]Formulario PPGR1'!#REF!)</f>
        <v/>
      </c>
      <c r="G82" s="264"/>
      <c r="H82" s="424" t="s">
        <v>685</v>
      </c>
      <c r="I82" s="423" t="s">
        <v>626</v>
      </c>
      <c r="J82" s="423">
        <v>300</v>
      </c>
      <c r="K82" s="426">
        <v>325</v>
      </c>
      <c r="L82" s="266">
        <f>+Tabla1[[#This Row],[Precio Unitario]]*Tabla1[[#This Row],[Cantidad de Insumos]]</f>
        <v>97500</v>
      </c>
      <c r="M82" s="267" t="s">
        <v>686</v>
      </c>
      <c r="N82" s="265"/>
    </row>
    <row r="83" spans="2:14" ht="12.75" x14ac:dyDescent="0.2">
      <c r="B83" s="14" t="str">
        <f>IF(Tabla1[[#This Row],[Código_Actividad]]="","",CONCATENATE(Tabla1[[#This Row],[POA]],".",Tabla1[[#This Row],[SRS]],".",Tabla1[[#This Row],[AREA]],".",Tabla1[[#This Row],[TIPO]]))</f>
        <v/>
      </c>
      <c r="C83" s="14" t="str">
        <f>IF(Tabla1[[#This Row],[Código_Actividad]]="","",'[4]Formulario PPGR1'!#REF!)</f>
        <v/>
      </c>
      <c r="D83" s="14" t="str">
        <f>IF(Tabla1[[#This Row],[Código_Actividad]]="","",'[4]Formulario PPGR1'!#REF!)</f>
        <v/>
      </c>
      <c r="E83" s="14" t="str">
        <f>IF(Tabla1[[#This Row],[Código_Actividad]]="","",'[4]Formulario PPGR1'!#REF!)</f>
        <v/>
      </c>
      <c r="F83" s="14" t="str">
        <f>IF(Tabla1[[#This Row],[Código_Actividad]]="","",'[4]Formulario PPGR1'!#REF!)</f>
        <v/>
      </c>
      <c r="G83" s="264"/>
      <c r="H83" s="424" t="s">
        <v>687</v>
      </c>
      <c r="I83" s="423" t="s">
        <v>626</v>
      </c>
      <c r="J83" s="423">
        <v>3</v>
      </c>
      <c r="K83" s="426">
        <v>460</v>
      </c>
      <c r="L83" s="266">
        <f>+Tabla1[[#This Row],[Precio Unitario]]*Tabla1[[#This Row],[Cantidad de Insumos]]</f>
        <v>1380</v>
      </c>
      <c r="M83" s="267" t="s">
        <v>686</v>
      </c>
      <c r="N83" s="265"/>
    </row>
    <row r="84" spans="2:14" ht="12.75" x14ac:dyDescent="0.2">
      <c r="B84" s="14" t="str">
        <f>IF(Tabla1[[#This Row],[Código_Actividad]]="","",CONCATENATE(Tabla1[[#This Row],[POA]],".",Tabla1[[#This Row],[SRS]],".",Tabla1[[#This Row],[AREA]],".",Tabla1[[#This Row],[TIPO]]))</f>
        <v/>
      </c>
      <c r="C84" s="14" t="str">
        <f>IF(Tabla1[[#This Row],[Código_Actividad]]="","",'[4]Formulario PPGR1'!#REF!)</f>
        <v/>
      </c>
      <c r="D84" s="14" t="str">
        <f>IF(Tabla1[[#This Row],[Código_Actividad]]="","",'[4]Formulario PPGR1'!#REF!)</f>
        <v/>
      </c>
      <c r="E84" s="14" t="str">
        <f>IF(Tabla1[[#This Row],[Código_Actividad]]="","",'[4]Formulario PPGR1'!#REF!)</f>
        <v/>
      </c>
      <c r="F84" s="14" t="str">
        <f>IF(Tabla1[[#This Row],[Código_Actividad]]="","",'[4]Formulario PPGR1'!#REF!)</f>
        <v/>
      </c>
      <c r="G84" s="264"/>
      <c r="H84" s="424" t="s">
        <v>688</v>
      </c>
      <c r="I84" s="423" t="s">
        <v>626</v>
      </c>
      <c r="J84" s="423">
        <v>5</v>
      </c>
      <c r="K84" s="426">
        <v>14000</v>
      </c>
      <c r="L84" s="266">
        <f>+Tabla1[[#This Row],[Precio Unitario]]*Tabla1[[#This Row],[Cantidad de Insumos]]</f>
        <v>70000</v>
      </c>
      <c r="M84" s="267" t="s">
        <v>686</v>
      </c>
      <c r="N84" s="265"/>
    </row>
    <row r="85" spans="2:14" ht="12.75" x14ac:dyDescent="0.2">
      <c r="B85" s="14" t="str">
        <f>IF(Tabla1[[#This Row],[Código_Actividad]]="","",CONCATENATE(Tabla1[[#This Row],[POA]],".",Tabla1[[#This Row],[SRS]],".",Tabla1[[#This Row],[AREA]],".",Tabla1[[#This Row],[TIPO]]))</f>
        <v/>
      </c>
      <c r="C85" s="14" t="str">
        <f>IF(Tabla1[[#This Row],[Código_Actividad]]="","",'[4]Formulario PPGR1'!#REF!)</f>
        <v/>
      </c>
      <c r="D85" s="14" t="str">
        <f>IF(Tabla1[[#This Row],[Código_Actividad]]="","",'[4]Formulario PPGR1'!#REF!)</f>
        <v/>
      </c>
      <c r="E85" s="14" t="str">
        <f>IF(Tabla1[[#This Row],[Código_Actividad]]="","",'[4]Formulario PPGR1'!#REF!)</f>
        <v/>
      </c>
      <c r="F85" s="14" t="str">
        <f>IF(Tabla1[[#This Row],[Código_Actividad]]="","",'[4]Formulario PPGR1'!#REF!)</f>
        <v/>
      </c>
      <c r="G85" s="264"/>
      <c r="H85" s="424" t="s">
        <v>689</v>
      </c>
      <c r="I85" s="423" t="s">
        <v>626</v>
      </c>
      <c r="J85" s="423">
        <v>5</v>
      </c>
      <c r="K85" s="426">
        <v>17500</v>
      </c>
      <c r="L85" s="266">
        <f>+Tabla1[[#This Row],[Precio Unitario]]*Tabla1[[#This Row],[Cantidad de Insumos]]</f>
        <v>87500</v>
      </c>
      <c r="M85" s="267" t="s">
        <v>686</v>
      </c>
      <c r="N85" s="265"/>
    </row>
    <row r="86" spans="2:14" ht="12.75" x14ac:dyDescent="0.2">
      <c r="B86" s="14" t="str">
        <f>IF(Tabla1[[#This Row],[Código_Actividad]]="","",CONCATENATE(Tabla1[[#This Row],[POA]],".",Tabla1[[#This Row],[SRS]],".",Tabla1[[#This Row],[AREA]],".",Tabla1[[#This Row],[TIPO]]))</f>
        <v/>
      </c>
      <c r="C86" s="14" t="str">
        <f>IF(Tabla1[[#This Row],[Código_Actividad]]="","",'[4]Formulario PPGR1'!#REF!)</f>
        <v/>
      </c>
      <c r="D86" s="14" t="str">
        <f>IF(Tabla1[[#This Row],[Código_Actividad]]="","",'[4]Formulario PPGR1'!#REF!)</f>
        <v/>
      </c>
      <c r="E86" s="14" t="str">
        <f>IF(Tabla1[[#This Row],[Código_Actividad]]="","",'[4]Formulario PPGR1'!#REF!)</f>
        <v/>
      </c>
      <c r="F86" s="14" t="str">
        <f>IF(Tabla1[[#This Row],[Código_Actividad]]="","",'[4]Formulario PPGR1'!#REF!)</f>
        <v/>
      </c>
      <c r="G86" s="264"/>
      <c r="H86" s="424" t="s">
        <v>690</v>
      </c>
      <c r="I86" s="423" t="s">
        <v>608</v>
      </c>
      <c r="J86" s="423">
        <v>6</v>
      </c>
      <c r="K86" s="426">
        <v>30</v>
      </c>
      <c r="L86" s="266">
        <f>+Tabla1[[#This Row],[Precio Unitario]]*Tabla1[[#This Row],[Cantidad de Insumos]]</f>
        <v>180</v>
      </c>
      <c r="M86" s="267" t="s">
        <v>686</v>
      </c>
      <c r="N86" s="265"/>
    </row>
    <row r="87" spans="2:14" ht="12.75" x14ac:dyDescent="0.2">
      <c r="B87" s="14" t="str">
        <f>IF(Tabla1[[#This Row],[Código_Actividad]]="","",CONCATENATE(Tabla1[[#This Row],[POA]],".",Tabla1[[#This Row],[SRS]],".",Tabla1[[#This Row],[AREA]],".",Tabla1[[#This Row],[TIPO]]))</f>
        <v/>
      </c>
      <c r="C87" s="14" t="str">
        <f>IF(Tabla1[[#This Row],[Código_Actividad]]="","",'[4]Formulario PPGR1'!#REF!)</f>
        <v/>
      </c>
      <c r="D87" s="14" t="str">
        <f>IF(Tabla1[[#This Row],[Código_Actividad]]="","",'[4]Formulario PPGR1'!#REF!)</f>
        <v/>
      </c>
      <c r="E87" s="14" t="str">
        <f>IF(Tabla1[[#This Row],[Código_Actividad]]="","",'[4]Formulario PPGR1'!#REF!)</f>
        <v/>
      </c>
      <c r="F87" s="14" t="str">
        <f>IF(Tabla1[[#This Row],[Código_Actividad]]="","",'[4]Formulario PPGR1'!#REF!)</f>
        <v/>
      </c>
      <c r="G87" s="264"/>
      <c r="H87" s="424" t="s">
        <v>691</v>
      </c>
      <c r="I87" s="423" t="s">
        <v>626</v>
      </c>
      <c r="J87" s="423">
        <v>5</v>
      </c>
      <c r="K87" s="426">
        <v>1100</v>
      </c>
      <c r="L87" s="266">
        <f>+Tabla1[[#This Row],[Precio Unitario]]*Tabla1[[#This Row],[Cantidad de Insumos]]</f>
        <v>5500</v>
      </c>
      <c r="M87" s="267" t="s">
        <v>686</v>
      </c>
      <c r="N87" s="265"/>
    </row>
    <row r="88" spans="2:14" ht="12.75" x14ac:dyDescent="0.2">
      <c r="B88" s="14" t="str">
        <f>IF(Tabla1[[#This Row],[Código_Actividad]]="","",CONCATENATE(Tabla1[[#This Row],[POA]],".",Tabla1[[#This Row],[SRS]],".",Tabla1[[#This Row],[AREA]],".",Tabla1[[#This Row],[TIPO]]))</f>
        <v/>
      </c>
      <c r="C88" s="14" t="str">
        <f>IF(Tabla1[[#This Row],[Código_Actividad]]="","",'[4]Formulario PPGR1'!#REF!)</f>
        <v/>
      </c>
      <c r="D88" s="14" t="str">
        <f>IF(Tabla1[[#This Row],[Código_Actividad]]="","",'[4]Formulario PPGR1'!#REF!)</f>
        <v/>
      </c>
      <c r="E88" s="14" t="str">
        <f>IF(Tabla1[[#This Row],[Código_Actividad]]="","",'[4]Formulario PPGR1'!#REF!)</f>
        <v/>
      </c>
      <c r="F88" s="14" t="str">
        <f>IF(Tabla1[[#This Row],[Código_Actividad]]="","",'[4]Formulario PPGR1'!#REF!)</f>
        <v/>
      </c>
      <c r="G88" s="264"/>
      <c r="H88" s="424" t="s">
        <v>692</v>
      </c>
      <c r="I88" s="423" t="s">
        <v>608</v>
      </c>
      <c r="J88" s="423">
        <v>133</v>
      </c>
      <c r="K88" s="426">
        <v>6.05</v>
      </c>
      <c r="L88" s="266">
        <f>+Tabla1[[#This Row],[Precio Unitario]]*Tabla1[[#This Row],[Cantidad de Insumos]]</f>
        <v>804.65</v>
      </c>
      <c r="M88" s="267" t="s">
        <v>686</v>
      </c>
      <c r="N88" s="265"/>
    </row>
    <row r="89" spans="2:14" ht="12.75" x14ac:dyDescent="0.2">
      <c r="B89" s="14" t="str">
        <f>IF(Tabla1[[#This Row],[Código_Actividad]]="","",CONCATENATE(Tabla1[[#This Row],[POA]],".",Tabla1[[#This Row],[SRS]],".",Tabla1[[#This Row],[AREA]],".",Tabla1[[#This Row],[TIPO]]))</f>
        <v/>
      </c>
      <c r="C89" s="14" t="str">
        <f>IF(Tabla1[[#This Row],[Código_Actividad]]="","",'[4]Formulario PPGR1'!#REF!)</f>
        <v/>
      </c>
      <c r="D89" s="14" t="str">
        <f>IF(Tabla1[[#This Row],[Código_Actividad]]="","",'[4]Formulario PPGR1'!#REF!)</f>
        <v/>
      </c>
      <c r="E89" s="14" t="str">
        <f>IF(Tabla1[[#This Row],[Código_Actividad]]="","",'[4]Formulario PPGR1'!#REF!)</f>
        <v/>
      </c>
      <c r="F89" s="14" t="str">
        <f>IF(Tabla1[[#This Row],[Código_Actividad]]="","",'[4]Formulario PPGR1'!#REF!)</f>
        <v/>
      </c>
      <c r="G89" s="264"/>
      <c r="H89" s="424" t="s">
        <v>693</v>
      </c>
      <c r="I89" s="423" t="s">
        <v>608</v>
      </c>
      <c r="J89" s="423">
        <v>24</v>
      </c>
      <c r="K89" s="426">
        <v>55</v>
      </c>
      <c r="L89" s="266">
        <f>+Tabla1[[#This Row],[Precio Unitario]]*Tabla1[[#This Row],[Cantidad de Insumos]]</f>
        <v>1320</v>
      </c>
      <c r="M89" s="267" t="s">
        <v>686</v>
      </c>
      <c r="N89" s="265"/>
    </row>
    <row r="90" spans="2:14" ht="12.75" x14ac:dyDescent="0.2">
      <c r="B90" s="14" t="str">
        <f>IF(Tabla1[[#This Row],[Código_Actividad]]="","",CONCATENATE(Tabla1[[#This Row],[POA]],".",Tabla1[[#This Row],[SRS]],".",Tabla1[[#This Row],[AREA]],".",Tabla1[[#This Row],[TIPO]]))</f>
        <v/>
      </c>
      <c r="C90" s="14" t="str">
        <f>IF(Tabla1[[#This Row],[Código_Actividad]]="","",'[4]Formulario PPGR1'!#REF!)</f>
        <v/>
      </c>
      <c r="D90" s="14" t="str">
        <f>IF(Tabla1[[#This Row],[Código_Actividad]]="","",'[4]Formulario PPGR1'!#REF!)</f>
        <v/>
      </c>
      <c r="E90" s="14" t="str">
        <f>IF(Tabla1[[#This Row],[Código_Actividad]]="","",'[4]Formulario PPGR1'!#REF!)</f>
        <v/>
      </c>
      <c r="F90" s="14" t="str">
        <f>IF(Tabla1[[#This Row],[Código_Actividad]]="","",'[4]Formulario PPGR1'!#REF!)</f>
        <v/>
      </c>
      <c r="G90" s="264"/>
      <c r="H90" s="424" t="s">
        <v>694</v>
      </c>
      <c r="I90" s="423" t="s">
        <v>608</v>
      </c>
      <c r="J90" s="423">
        <v>87</v>
      </c>
      <c r="K90" s="426">
        <v>4.95</v>
      </c>
      <c r="L90" s="266">
        <f>+Tabla1[[#This Row],[Precio Unitario]]*Tabla1[[#This Row],[Cantidad de Insumos]]</f>
        <v>430.65000000000003</v>
      </c>
      <c r="M90" s="267" t="s">
        <v>686</v>
      </c>
      <c r="N90" s="265"/>
    </row>
    <row r="91" spans="2:14" ht="12.75" x14ac:dyDescent="0.2">
      <c r="B91" s="14" t="str">
        <f>IF(Tabla1[[#This Row],[Código_Actividad]]="","",CONCATENATE(Tabla1[[#This Row],[POA]],".",Tabla1[[#This Row],[SRS]],".",Tabla1[[#This Row],[AREA]],".",Tabla1[[#This Row],[TIPO]]))</f>
        <v/>
      </c>
      <c r="C91" s="14" t="str">
        <f>IF(Tabla1[[#This Row],[Código_Actividad]]="","",'[4]Formulario PPGR1'!#REF!)</f>
        <v/>
      </c>
      <c r="D91" s="14" t="str">
        <f>IF(Tabla1[[#This Row],[Código_Actividad]]="","",'[4]Formulario PPGR1'!#REF!)</f>
        <v/>
      </c>
      <c r="E91" s="14" t="str">
        <f>IF(Tabla1[[#This Row],[Código_Actividad]]="","",'[4]Formulario PPGR1'!#REF!)</f>
        <v/>
      </c>
      <c r="F91" s="14" t="str">
        <f>IF(Tabla1[[#This Row],[Código_Actividad]]="","",'[4]Formulario PPGR1'!#REF!)</f>
        <v/>
      </c>
      <c r="G91" s="264"/>
      <c r="H91" s="424" t="s">
        <v>695</v>
      </c>
      <c r="I91" s="423" t="s">
        <v>608</v>
      </c>
      <c r="J91" s="423">
        <v>20</v>
      </c>
      <c r="K91" s="426">
        <v>7.45</v>
      </c>
      <c r="L91" s="266">
        <f>+Tabla1[[#This Row],[Precio Unitario]]*Tabla1[[#This Row],[Cantidad de Insumos]]</f>
        <v>149</v>
      </c>
      <c r="M91" s="267" t="s">
        <v>686</v>
      </c>
      <c r="N91" s="265"/>
    </row>
    <row r="92" spans="2:14" ht="12.75" x14ac:dyDescent="0.2">
      <c r="B92" s="14" t="str">
        <f>IF(Tabla1[[#This Row],[Código_Actividad]]="","",CONCATENATE(Tabla1[[#This Row],[POA]],".",Tabla1[[#This Row],[SRS]],".",Tabla1[[#This Row],[AREA]],".",Tabla1[[#This Row],[TIPO]]))</f>
        <v/>
      </c>
      <c r="C92" s="14" t="str">
        <f>IF(Tabla1[[#This Row],[Código_Actividad]]="","",'[4]Formulario PPGR1'!#REF!)</f>
        <v/>
      </c>
      <c r="D92" s="14" t="str">
        <f>IF(Tabla1[[#This Row],[Código_Actividad]]="","",'[4]Formulario PPGR1'!#REF!)</f>
        <v/>
      </c>
      <c r="E92" s="14" t="str">
        <f>IF(Tabla1[[#This Row],[Código_Actividad]]="","",'[4]Formulario PPGR1'!#REF!)</f>
        <v/>
      </c>
      <c r="F92" s="14" t="str">
        <f>IF(Tabla1[[#This Row],[Código_Actividad]]="","",'[4]Formulario PPGR1'!#REF!)</f>
        <v/>
      </c>
      <c r="G92" s="264"/>
      <c r="H92" s="424" t="s">
        <v>696</v>
      </c>
      <c r="I92" s="423" t="s">
        <v>608</v>
      </c>
      <c r="J92" s="423">
        <v>1500</v>
      </c>
      <c r="K92" s="426">
        <v>2.15</v>
      </c>
      <c r="L92" s="266">
        <f>+Tabla1[[#This Row],[Precio Unitario]]*Tabla1[[#This Row],[Cantidad de Insumos]]</f>
        <v>3225</v>
      </c>
      <c r="M92" s="267" t="s">
        <v>686</v>
      </c>
      <c r="N92" s="265"/>
    </row>
    <row r="93" spans="2:14" ht="12.75" x14ac:dyDescent="0.2">
      <c r="B93" s="14" t="str">
        <f>IF(Tabla1[[#This Row],[Código_Actividad]]="","",CONCATENATE(Tabla1[[#This Row],[POA]],".",Tabla1[[#This Row],[SRS]],".",Tabla1[[#This Row],[AREA]],".",Tabla1[[#This Row],[TIPO]]))</f>
        <v/>
      </c>
      <c r="C93" s="14" t="str">
        <f>IF(Tabla1[[#This Row],[Código_Actividad]]="","",'[4]Formulario PPGR1'!#REF!)</f>
        <v/>
      </c>
      <c r="D93" s="14" t="str">
        <f>IF(Tabla1[[#This Row],[Código_Actividad]]="","",'[4]Formulario PPGR1'!#REF!)</f>
        <v/>
      </c>
      <c r="E93" s="14" t="str">
        <f>IF(Tabla1[[#This Row],[Código_Actividad]]="","",'[4]Formulario PPGR1'!#REF!)</f>
        <v/>
      </c>
      <c r="F93" s="14" t="str">
        <f>IF(Tabla1[[#This Row],[Código_Actividad]]="","",'[4]Formulario PPGR1'!#REF!)</f>
        <v/>
      </c>
      <c r="G93" s="264"/>
      <c r="H93" s="424" t="s">
        <v>697</v>
      </c>
      <c r="I93" s="423" t="s">
        <v>608</v>
      </c>
      <c r="J93" s="426">
        <v>3000</v>
      </c>
      <c r="K93" s="426">
        <v>3.53</v>
      </c>
      <c r="L93" s="266">
        <f>+Tabla1[[#This Row],[Precio Unitario]]*Tabla1[[#This Row],[Cantidad de Insumos]]</f>
        <v>10590</v>
      </c>
      <c r="M93" s="267" t="s">
        <v>686</v>
      </c>
      <c r="N93" s="265"/>
    </row>
    <row r="94" spans="2:14" ht="12.75" x14ac:dyDescent="0.2">
      <c r="B94" s="14" t="str">
        <f>IF(Tabla1[[#This Row],[Código_Actividad]]="","",CONCATENATE(Tabla1[[#This Row],[POA]],".",Tabla1[[#This Row],[SRS]],".",Tabla1[[#This Row],[AREA]],".",Tabla1[[#This Row],[TIPO]]))</f>
        <v/>
      </c>
      <c r="C94" s="14" t="str">
        <f>IF(Tabla1[[#This Row],[Código_Actividad]]="","",'[4]Formulario PPGR1'!#REF!)</f>
        <v/>
      </c>
      <c r="D94" s="14" t="str">
        <f>IF(Tabla1[[#This Row],[Código_Actividad]]="","",'[4]Formulario PPGR1'!#REF!)</f>
        <v/>
      </c>
      <c r="E94" s="14" t="str">
        <f>IF(Tabla1[[#This Row],[Código_Actividad]]="","",'[4]Formulario PPGR1'!#REF!)</f>
        <v/>
      </c>
      <c r="F94" s="14" t="str">
        <f>IF(Tabla1[[#This Row],[Código_Actividad]]="","",'[4]Formulario PPGR1'!#REF!)</f>
        <v/>
      </c>
      <c r="G94" s="264"/>
      <c r="H94" s="424" t="s">
        <v>698</v>
      </c>
      <c r="I94" s="423" t="s">
        <v>699</v>
      </c>
      <c r="J94" s="423">
        <v>1</v>
      </c>
      <c r="K94" s="426">
        <v>45</v>
      </c>
      <c r="L94" s="266">
        <f>+Tabla1[[#This Row],[Precio Unitario]]*Tabla1[[#This Row],[Cantidad de Insumos]]</f>
        <v>45</v>
      </c>
      <c r="M94" s="267" t="s">
        <v>686</v>
      </c>
      <c r="N94" s="265"/>
    </row>
    <row r="95" spans="2:14" ht="12.75" x14ac:dyDescent="0.2">
      <c r="B95" s="14" t="str">
        <f>IF(Tabla1[[#This Row],[Código_Actividad]]="","",CONCATENATE(Tabla1[[#This Row],[POA]],".",Tabla1[[#This Row],[SRS]],".",Tabla1[[#This Row],[AREA]],".",Tabla1[[#This Row],[TIPO]]))</f>
        <v/>
      </c>
      <c r="C95" s="14" t="str">
        <f>IF(Tabla1[[#This Row],[Código_Actividad]]="","",'[4]Formulario PPGR1'!#REF!)</f>
        <v/>
      </c>
      <c r="D95" s="14" t="str">
        <f>IF(Tabla1[[#This Row],[Código_Actividad]]="","",'[4]Formulario PPGR1'!#REF!)</f>
        <v/>
      </c>
      <c r="E95" s="14" t="str">
        <f>IF(Tabla1[[#This Row],[Código_Actividad]]="","",'[4]Formulario PPGR1'!#REF!)</f>
        <v/>
      </c>
      <c r="F95" s="14" t="str">
        <f>IF(Tabla1[[#This Row],[Código_Actividad]]="","",'[4]Formulario PPGR1'!#REF!)</f>
        <v/>
      </c>
      <c r="G95" s="264"/>
      <c r="H95" s="424" t="s">
        <v>700</v>
      </c>
      <c r="I95" s="423" t="s">
        <v>608</v>
      </c>
      <c r="J95" s="423">
        <v>24</v>
      </c>
      <c r="K95" s="426">
        <v>180</v>
      </c>
      <c r="L95" s="266">
        <f>+Tabla1[[#This Row],[Precio Unitario]]*Tabla1[[#This Row],[Cantidad de Insumos]]</f>
        <v>4320</v>
      </c>
      <c r="M95" s="267" t="s">
        <v>686</v>
      </c>
      <c r="N95" s="265"/>
    </row>
    <row r="96" spans="2:14" ht="12.75" x14ac:dyDescent="0.2">
      <c r="B96" s="515" t="str">
        <f>IF(Tabla1[[#This Row],[Código_Actividad]]="","",CONCATENATE(Tabla1[[#This Row],[POA]],".",Tabla1[[#This Row],[SRS]],".",Tabla1[[#This Row],[AREA]],".",Tabla1[[#This Row],[TIPO]]))</f>
        <v/>
      </c>
      <c r="C96" s="515" t="str">
        <f>IF(Tabla1[[#This Row],[Código_Actividad]]="","",'[4]Formulario PPGR1'!#REF!)</f>
        <v/>
      </c>
      <c r="D96" s="515" t="str">
        <f>IF(Tabla1[[#This Row],[Código_Actividad]]="","",'[4]Formulario PPGR1'!#REF!)</f>
        <v/>
      </c>
      <c r="E96" s="515" t="str">
        <f>IF(Tabla1[[#This Row],[Código_Actividad]]="","",'[4]Formulario PPGR1'!#REF!)</f>
        <v/>
      </c>
      <c r="F96" s="515" t="str">
        <f>IF(Tabla1[[#This Row],[Código_Actividad]]="","",'[4]Formulario PPGR1'!#REF!)</f>
        <v/>
      </c>
      <c r="G96" s="521"/>
      <c r="H96" s="518"/>
      <c r="I96" s="519" t="str">
        <f>IFERROR(VLOOKUP(#REF!,#REF!,2,FALSE),"")</f>
        <v/>
      </c>
      <c r="J96" s="517"/>
      <c r="K96" s="520" t="str">
        <f>IFERROR(VLOOKUP(#REF!,#REF!,3,FALSE),"")</f>
        <v/>
      </c>
      <c r="L96" s="520"/>
      <c r="M96" s="521"/>
      <c r="N96" s="516"/>
    </row>
    <row r="97" spans="2:14" ht="12.75" x14ac:dyDescent="0.2">
      <c r="B97" s="14" t="str">
        <f>IF(Tabla1[[#This Row],[Código_Actividad]]="","",CONCATENATE(Tabla1[[#This Row],[POA]],".",Tabla1[[#This Row],[SRS]],".",Tabla1[[#This Row],[AREA]],".",Tabla1[[#This Row],[TIPO]]))</f>
        <v/>
      </c>
      <c r="C97" s="14" t="str">
        <f>IF(Tabla1[[#This Row],[Código_Actividad]]="","",'[4]Formulario PPGR1'!#REF!)</f>
        <v/>
      </c>
      <c r="D97" s="14" t="str">
        <f>IF(Tabla1[[#This Row],[Código_Actividad]]="","",'[4]Formulario PPGR1'!#REF!)</f>
        <v/>
      </c>
      <c r="E97" s="14" t="str">
        <f>IF(Tabla1[[#This Row],[Código_Actividad]]="","",'[4]Formulario PPGR1'!#REF!)</f>
        <v/>
      </c>
      <c r="F97" s="14" t="str">
        <f>IF(Tabla1[[#This Row],[Código_Actividad]]="","",'[4]Formulario PPGR1'!#REF!)</f>
        <v/>
      </c>
      <c r="G97" s="264"/>
      <c r="H97" s="424" t="s">
        <v>701</v>
      </c>
      <c r="I97" s="423" t="s">
        <v>608</v>
      </c>
      <c r="J97" s="423">
        <v>0</v>
      </c>
      <c r="K97" s="426">
        <v>10</v>
      </c>
      <c r="L97" s="266">
        <f>+Tabla1[[#This Row],[Precio Unitario]]*Tabla1[[#This Row],[Cantidad de Insumos]]</f>
        <v>0</v>
      </c>
      <c r="M97" s="267" t="s">
        <v>686</v>
      </c>
      <c r="N97" s="265"/>
    </row>
    <row r="98" spans="2:14" ht="12.75" x14ac:dyDescent="0.2">
      <c r="B98" s="14" t="str">
        <f>IF(Tabla1[[#This Row],[Código_Actividad]]="","",CONCATENATE(Tabla1[[#This Row],[POA]],".",Tabla1[[#This Row],[SRS]],".",Tabla1[[#This Row],[AREA]],".",Tabla1[[#This Row],[TIPO]]))</f>
        <v/>
      </c>
      <c r="C98" s="14" t="str">
        <f>IF(Tabla1[[#This Row],[Código_Actividad]]="","",'[4]Formulario PPGR1'!#REF!)</f>
        <v/>
      </c>
      <c r="D98" s="14" t="str">
        <f>IF(Tabla1[[#This Row],[Código_Actividad]]="","",'[4]Formulario PPGR1'!#REF!)</f>
        <v/>
      </c>
      <c r="E98" s="14" t="str">
        <f>IF(Tabla1[[#This Row],[Código_Actividad]]="","",'[4]Formulario PPGR1'!#REF!)</f>
        <v/>
      </c>
      <c r="F98" s="14" t="str">
        <f>IF(Tabla1[[#This Row],[Código_Actividad]]="","",'[4]Formulario PPGR1'!#REF!)</f>
        <v/>
      </c>
      <c r="G98" s="264"/>
      <c r="H98" s="424" t="s">
        <v>702</v>
      </c>
      <c r="I98" s="423" t="s">
        <v>608</v>
      </c>
      <c r="J98" s="423">
        <v>0</v>
      </c>
      <c r="K98" s="426">
        <v>40</v>
      </c>
      <c r="L98" s="266">
        <f>+Tabla1[[#This Row],[Precio Unitario]]*Tabla1[[#This Row],[Cantidad de Insumos]]</f>
        <v>0</v>
      </c>
      <c r="M98" s="267" t="s">
        <v>686</v>
      </c>
      <c r="N98" s="265"/>
    </row>
    <row r="99" spans="2:14" ht="12.75" x14ac:dyDescent="0.2">
      <c r="B99" s="14" t="str">
        <f>IF(Tabla1[[#This Row],[Código_Actividad]]="","",CONCATENATE(Tabla1[[#This Row],[POA]],".",Tabla1[[#This Row],[SRS]],".",Tabla1[[#This Row],[AREA]],".",Tabla1[[#This Row],[TIPO]]))</f>
        <v/>
      </c>
      <c r="C99" s="14" t="str">
        <f>IF(Tabla1[[#This Row],[Código_Actividad]]="","",'[4]Formulario PPGR1'!#REF!)</f>
        <v/>
      </c>
      <c r="D99" s="14" t="str">
        <f>IF(Tabla1[[#This Row],[Código_Actividad]]="","",'[4]Formulario PPGR1'!#REF!)</f>
        <v/>
      </c>
      <c r="E99" s="14" t="str">
        <f>IF(Tabla1[[#This Row],[Código_Actividad]]="","",'[4]Formulario PPGR1'!#REF!)</f>
        <v/>
      </c>
      <c r="F99" s="14" t="str">
        <f>IF(Tabla1[[#This Row],[Código_Actividad]]="","",'[4]Formulario PPGR1'!#REF!)</f>
        <v/>
      </c>
      <c r="G99" s="264"/>
      <c r="H99" s="424" t="s">
        <v>703</v>
      </c>
      <c r="I99" s="423" t="s">
        <v>699</v>
      </c>
      <c r="J99" s="423">
        <v>15</v>
      </c>
      <c r="K99" s="426">
        <v>25</v>
      </c>
      <c r="L99" s="266">
        <f>+Tabla1[[#This Row],[Precio Unitario]]*Tabla1[[#This Row],[Cantidad de Insumos]]</f>
        <v>375</v>
      </c>
      <c r="M99" s="267" t="s">
        <v>686</v>
      </c>
      <c r="N99" s="265"/>
    </row>
    <row r="100" spans="2:14" ht="12.75" x14ac:dyDescent="0.2">
      <c r="B100" s="14" t="str">
        <f>IF(Tabla1[[#This Row],[Código_Actividad]]="","",CONCATENATE(Tabla1[[#This Row],[POA]],".",Tabla1[[#This Row],[SRS]],".",Tabla1[[#This Row],[AREA]],".",Tabla1[[#This Row],[TIPO]]))</f>
        <v/>
      </c>
      <c r="C100" s="14" t="str">
        <f>IF(Tabla1[[#This Row],[Código_Actividad]]="","",'[4]Formulario PPGR1'!#REF!)</f>
        <v/>
      </c>
      <c r="D100" s="14" t="str">
        <f>IF(Tabla1[[#This Row],[Código_Actividad]]="","",'[4]Formulario PPGR1'!#REF!)</f>
        <v/>
      </c>
      <c r="E100" s="14" t="str">
        <f>IF(Tabla1[[#This Row],[Código_Actividad]]="","",'[4]Formulario PPGR1'!#REF!)</f>
        <v/>
      </c>
      <c r="F100" s="14" t="str">
        <f>IF(Tabla1[[#This Row],[Código_Actividad]]="","",'[4]Formulario PPGR1'!#REF!)</f>
        <v/>
      </c>
      <c r="G100" s="264"/>
      <c r="H100" s="424" t="s">
        <v>704</v>
      </c>
      <c r="I100" s="423" t="s">
        <v>608</v>
      </c>
      <c r="J100" s="423">
        <v>0</v>
      </c>
      <c r="K100" s="426">
        <v>110</v>
      </c>
      <c r="L100" s="266">
        <f>+Tabla1[[#This Row],[Precio Unitario]]*Tabla1[[#This Row],[Cantidad de Insumos]]</f>
        <v>0</v>
      </c>
      <c r="M100" s="267" t="s">
        <v>686</v>
      </c>
      <c r="N100" s="265"/>
    </row>
    <row r="101" spans="2:14" ht="12.75" x14ac:dyDescent="0.2">
      <c r="B101" s="14" t="str">
        <f>IF(Tabla1[[#This Row],[Código_Actividad]]="","",CONCATENATE(Tabla1[[#This Row],[POA]],".",Tabla1[[#This Row],[SRS]],".",Tabla1[[#This Row],[AREA]],".",Tabla1[[#This Row],[TIPO]]))</f>
        <v/>
      </c>
      <c r="C101" s="14" t="str">
        <f>IF(Tabla1[[#This Row],[Código_Actividad]]="","",'[4]Formulario PPGR1'!#REF!)</f>
        <v/>
      </c>
      <c r="D101" s="14" t="str">
        <f>IF(Tabla1[[#This Row],[Código_Actividad]]="","",'[4]Formulario PPGR1'!#REF!)</f>
        <v/>
      </c>
      <c r="E101" s="14" t="str">
        <f>IF(Tabla1[[#This Row],[Código_Actividad]]="","",'[4]Formulario PPGR1'!#REF!)</f>
        <v/>
      </c>
      <c r="F101" s="14" t="str">
        <f>IF(Tabla1[[#This Row],[Código_Actividad]]="","",'[4]Formulario PPGR1'!#REF!)</f>
        <v/>
      </c>
      <c r="G101" s="264"/>
      <c r="H101" s="424" t="s">
        <v>705</v>
      </c>
      <c r="I101" s="423" t="s">
        <v>608</v>
      </c>
      <c r="J101" s="423">
        <v>0</v>
      </c>
      <c r="K101" s="426">
        <v>125</v>
      </c>
      <c r="L101" s="266">
        <f>+Tabla1[[#This Row],[Precio Unitario]]*Tabla1[[#This Row],[Cantidad de Insumos]]</f>
        <v>0</v>
      </c>
      <c r="M101" s="267" t="s">
        <v>686</v>
      </c>
      <c r="N101" s="265"/>
    </row>
    <row r="102" spans="2:14" ht="12.75" x14ac:dyDescent="0.2">
      <c r="B102" s="14" t="str">
        <f>IF(Tabla1[[#This Row],[Código_Actividad]]="","",CONCATENATE(Tabla1[[#This Row],[POA]],".",Tabla1[[#This Row],[SRS]],".",Tabla1[[#This Row],[AREA]],".",Tabla1[[#This Row],[TIPO]]))</f>
        <v/>
      </c>
      <c r="C102" s="14" t="str">
        <f>IF(Tabla1[[#This Row],[Código_Actividad]]="","",'[4]Formulario PPGR1'!#REF!)</f>
        <v/>
      </c>
      <c r="D102" s="14" t="str">
        <f>IF(Tabla1[[#This Row],[Código_Actividad]]="","",'[4]Formulario PPGR1'!#REF!)</f>
        <v/>
      </c>
      <c r="E102" s="14" t="str">
        <f>IF(Tabla1[[#This Row],[Código_Actividad]]="","",'[4]Formulario PPGR1'!#REF!)</f>
        <v/>
      </c>
      <c r="F102" s="14" t="str">
        <f>IF(Tabla1[[#This Row],[Código_Actividad]]="","",'[4]Formulario PPGR1'!#REF!)</f>
        <v/>
      </c>
      <c r="G102" s="264"/>
      <c r="H102" s="424" t="s">
        <v>706</v>
      </c>
      <c r="I102" s="423" t="s">
        <v>699</v>
      </c>
      <c r="J102" s="423">
        <v>10</v>
      </c>
      <c r="K102" s="426">
        <v>60</v>
      </c>
      <c r="L102" s="266">
        <f>+Tabla1[[#This Row],[Precio Unitario]]*Tabla1[[#This Row],[Cantidad de Insumos]]</f>
        <v>600</v>
      </c>
      <c r="M102" s="267" t="s">
        <v>686</v>
      </c>
      <c r="N102" s="265"/>
    </row>
    <row r="103" spans="2:14" ht="12.75" x14ac:dyDescent="0.2">
      <c r="B103" s="14" t="str">
        <f>IF(Tabla1[[#This Row],[Código_Actividad]]="","",CONCATENATE(Tabla1[[#This Row],[POA]],".",Tabla1[[#This Row],[SRS]],".",Tabla1[[#This Row],[AREA]],".",Tabla1[[#This Row],[TIPO]]))</f>
        <v/>
      </c>
      <c r="C103" s="14" t="str">
        <f>IF(Tabla1[[#This Row],[Código_Actividad]]="","",'[4]Formulario PPGR1'!#REF!)</f>
        <v/>
      </c>
      <c r="D103" s="14" t="str">
        <f>IF(Tabla1[[#This Row],[Código_Actividad]]="","",'[4]Formulario PPGR1'!#REF!)</f>
        <v/>
      </c>
      <c r="E103" s="14" t="str">
        <f>IF(Tabla1[[#This Row],[Código_Actividad]]="","",'[4]Formulario PPGR1'!#REF!)</f>
        <v/>
      </c>
      <c r="F103" s="14" t="str">
        <f>IF(Tabla1[[#This Row],[Código_Actividad]]="","",'[4]Formulario PPGR1'!#REF!)</f>
        <v/>
      </c>
      <c r="G103" s="264"/>
      <c r="H103" s="424" t="s">
        <v>707</v>
      </c>
      <c r="I103" s="423" t="s">
        <v>608</v>
      </c>
      <c r="J103" s="423">
        <v>8</v>
      </c>
      <c r="K103" s="426">
        <v>435</v>
      </c>
      <c r="L103" s="266">
        <f>+Tabla1[[#This Row],[Precio Unitario]]*Tabla1[[#This Row],[Cantidad de Insumos]]</f>
        <v>3480</v>
      </c>
      <c r="M103" s="267" t="s">
        <v>686</v>
      </c>
      <c r="N103" s="265"/>
    </row>
    <row r="104" spans="2:14" ht="12.75" x14ac:dyDescent="0.2">
      <c r="B104" s="14" t="str">
        <f>IF(Tabla1[[#This Row],[Código_Actividad]]="","",CONCATENATE(Tabla1[[#This Row],[POA]],".",Tabla1[[#This Row],[SRS]],".",Tabla1[[#This Row],[AREA]],".",Tabla1[[#This Row],[TIPO]]))</f>
        <v/>
      </c>
      <c r="C104" s="14" t="str">
        <f>IF(Tabla1[[#This Row],[Código_Actividad]]="","",'[4]Formulario PPGR1'!#REF!)</f>
        <v/>
      </c>
      <c r="D104" s="14" t="str">
        <f>IF(Tabla1[[#This Row],[Código_Actividad]]="","",'[4]Formulario PPGR1'!#REF!)</f>
        <v/>
      </c>
      <c r="E104" s="14" t="str">
        <f>IF(Tabla1[[#This Row],[Código_Actividad]]="","",'[4]Formulario PPGR1'!#REF!)</f>
        <v/>
      </c>
      <c r="F104" s="14" t="str">
        <f>IF(Tabla1[[#This Row],[Código_Actividad]]="","",'[4]Formulario PPGR1'!#REF!)</f>
        <v/>
      </c>
      <c r="G104" s="264"/>
      <c r="H104" s="424" t="s">
        <v>708</v>
      </c>
      <c r="I104" s="423" t="s">
        <v>608</v>
      </c>
      <c r="J104" s="423">
        <v>0</v>
      </c>
      <c r="K104" s="426">
        <v>85</v>
      </c>
      <c r="L104" s="266">
        <f>+Tabla1[[#This Row],[Precio Unitario]]*Tabla1[[#This Row],[Cantidad de Insumos]]</f>
        <v>0</v>
      </c>
      <c r="M104" s="267" t="s">
        <v>686</v>
      </c>
      <c r="N104" s="265"/>
    </row>
    <row r="105" spans="2:14" ht="12.75" x14ac:dyDescent="0.2">
      <c r="B105" s="14" t="str">
        <f>IF(Tabla1[[#This Row],[Código_Actividad]]="","",CONCATENATE(Tabla1[[#This Row],[POA]],".",Tabla1[[#This Row],[SRS]],".",Tabla1[[#This Row],[AREA]],".",Tabla1[[#This Row],[TIPO]]))</f>
        <v/>
      </c>
      <c r="C105" s="14" t="str">
        <f>IF(Tabla1[[#This Row],[Código_Actividad]]="","",'[4]Formulario PPGR1'!#REF!)</f>
        <v/>
      </c>
      <c r="D105" s="14" t="str">
        <f>IF(Tabla1[[#This Row],[Código_Actividad]]="","",'[4]Formulario PPGR1'!#REF!)</f>
        <v/>
      </c>
      <c r="E105" s="14" t="str">
        <f>IF(Tabla1[[#This Row],[Código_Actividad]]="","",'[4]Formulario PPGR1'!#REF!)</f>
        <v/>
      </c>
      <c r="F105" s="14" t="str">
        <f>IF(Tabla1[[#This Row],[Código_Actividad]]="","",'[4]Formulario PPGR1'!#REF!)</f>
        <v/>
      </c>
      <c r="G105" s="264"/>
      <c r="H105" s="424" t="s">
        <v>709</v>
      </c>
      <c r="I105" s="423" t="s">
        <v>608</v>
      </c>
      <c r="J105" s="423">
        <v>0</v>
      </c>
      <c r="K105" s="426">
        <v>70</v>
      </c>
      <c r="L105" s="266">
        <f>+Tabla1[[#This Row],[Precio Unitario]]*Tabla1[[#This Row],[Cantidad de Insumos]]</f>
        <v>0</v>
      </c>
      <c r="M105" s="267" t="s">
        <v>686</v>
      </c>
      <c r="N105" s="265"/>
    </row>
    <row r="106" spans="2:14" ht="12.75" x14ac:dyDescent="0.2">
      <c r="B106" s="14" t="str">
        <f>IF(Tabla1[[#This Row],[Código_Actividad]]="","",CONCATENATE(Tabla1[[#This Row],[POA]],".",Tabla1[[#This Row],[SRS]],".",Tabla1[[#This Row],[AREA]],".",Tabla1[[#This Row],[TIPO]]))</f>
        <v/>
      </c>
      <c r="C106" s="14" t="str">
        <f>IF(Tabla1[[#This Row],[Código_Actividad]]="","",'[4]Formulario PPGR1'!#REF!)</f>
        <v/>
      </c>
      <c r="D106" s="14" t="str">
        <f>IF(Tabla1[[#This Row],[Código_Actividad]]="","",'[4]Formulario PPGR1'!#REF!)</f>
        <v/>
      </c>
      <c r="E106" s="14" t="str">
        <f>IF(Tabla1[[#This Row],[Código_Actividad]]="","",'[4]Formulario PPGR1'!#REF!)</f>
        <v/>
      </c>
      <c r="F106" s="14" t="str">
        <f>IF(Tabla1[[#This Row],[Código_Actividad]]="","",'[4]Formulario PPGR1'!#REF!)</f>
        <v/>
      </c>
      <c r="G106" s="264"/>
      <c r="H106" s="424" t="s">
        <v>710</v>
      </c>
      <c r="I106" s="423" t="s">
        <v>608</v>
      </c>
      <c r="J106" s="423">
        <v>24</v>
      </c>
      <c r="K106" s="426">
        <v>55</v>
      </c>
      <c r="L106" s="266">
        <f>+Tabla1[[#This Row],[Precio Unitario]]*Tabla1[[#This Row],[Cantidad de Insumos]]</f>
        <v>1320</v>
      </c>
      <c r="M106" s="267" t="s">
        <v>686</v>
      </c>
      <c r="N106" s="265"/>
    </row>
    <row r="107" spans="2:14" ht="12.75" x14ac:dyDescent="0.2">
      <c r="B107" s="14" t="str">
        <f>IF(Tabla1[[#This Row],[Código_Actividad]]="","",CONCATENATE(Tabla1[[#This Row],[POA]],".",Tabla1[[#This Row],[SRS]],".",Tabla1[[#This Row],[AREA]],".",Tabla1[[#This Row],[TIPO]]))</f>
        <v/>
      </c>
      <c r="C107" s="14" t="str">
        <f>IF(Tabla1[[#This Row],[Código_Actividad]]="","",'[4]Formulario PPGR1'!#REF!)</f>
        <v/>
      </c>
      <c r="D107" s="14" t="str">
        <f>IF(Tabla1[[#This Row],[Código_Actividad]]="","",'[4]Formulario PPGR1'!#REF!)</f>
        <v/>
      </c>
      <c r="E107" s="14" t="str">
        <f>IF(Tabla1[[#This Row],[Código_Actividad]]="","",'[4]Formulario PPGR1'!#REF!)</f>
        <v/>
      </c>
      <c r="F107" s="14" t="str">
        <f>IF(Tabla1[[#This Row],[Código_Actividad]]="","",'[4]Formulario PPGR1'!#REF!)</f>
        <v/>
      </c>
      <c r="G107" s="264"/>
      <c r="H107" s="424" t="s">
        <v>711</v>
      </c>
      <c r="I107" s="423" t="s">
        <v>608</v>
      </c>
      <c r="J107" s="423">
        <v>6</v>
      </c>
      <c r="K107" s="426">
        <v>390</v>
      </c>
      <c r="L107" s="266">
        <f>+Tabla1[[#This Row],[Precio Unitario]]*Tabla1[[#This Row],[Cantidad de Insumos]]</f>
        <v>2340</v>
      </c>
      <c r="M107" s="267" t="s">
        <v>686</v>
      </c>
      <c r="N107" s="265"/>
    </row>
    <row r="108" spans="2:14" ht="12.75" x14ac:dyDescent="0.2">
      <c r="B108" s="14" t="str">
        <f>IF(Tabla1[[#This Row],[Código_Actividad]]="","",CONCATENATE(Tabla1[[#This Row],[POA]],".",Tabla1[[#This Row],[SRS]],".",Tabla1[[#This Row],[AREA]],".",Tabla1[[#This Row],[TIPO]]))</f>
        <v/>
      </c>
      <c r="C108" s="14" t="str">
        <f>IF(Tabla1[[#This Row],[Código_Actividad]]="","",'[4]Formulario PPGR1'!#REF!)</f>
        <v/>
      </c>
      <c r="D108" s="14" t="str">
        <f>IF(Tabla1[[#This Row],[Código_Actividad]]="","",'[4]Formulario PPGR1'!#REF!)</f>
        <v/>
      </c>
      <c r="E108" s="14" t="str">
        <f>IF(Tabla1[[#This Row],[Código_Actividad]]="","",'[4]Formulario PPGR1'!#REF!)</f>
        <v/>
      </c>
      <c r="F108" s="14" t="str">
        <f>IF(Tabla1[[#This Row],[Código_Actividad]]="","",'[4]Formulario PPGR1'!#REF!)</f>
        <v/>
      </c>
      <c r="G108" s="264"/>
      <c r="H108" s="424" t="s">
        <v>712</v>
      </c>
      <c r="I108" s="423" t="s">
        <v>699</v>
      </c>
      <c r="J108" s="423">
        <v>0</v>
      </c>
      <c r="K108" s="426">
        <v>55</v>
      </c>
      <c r="L108" s="266">
        <f>+Tabla1[[#This Row],[Precio Unitario]]*Tabla1[[#This Row],[Cantidad de Insumos]]</f>
        <v>0</v>
      </c>
      <c r="M108" s="267" t="s">
        <v>686</v>
      </c>
      <c r="N108" s="265"/>
    </row>
    <row r="109" spans="2:14" ht="12.75" x14ac:dyDescent="0.2">
      <c r="B109" s="14" t="str">
        <f>IF(Tabla1[[#This Row],[Código_Actividad]]="","",CONCATENATE(Tabla1[[#This Row],[POA]],".",Tabla1[[#This Row],[SRS]],".",Tabla1[[#This Row],[AREA]],".",Tabla1[[#This Row],[TIPO]]))</f>
        <v/>
      </c>
      <c r="C109" s="14" t="str">
        <f>IF(Tabla1[[#This Row],[Código_Actividad]]="","",'[4]Formulario PPGR1'!#REF!)</f>
        <v/>
      </c>
      <c r="D109" s="14" t="str">
        <f>IF(Tabla1[[#This Row],[Código_Actividad]]="","",'[4]Formulario PPGR1'!#REF!)</f>
        <v/>
      </c>
      <c r="E109" s="14" t="str">
        <f>IF(Tabla1[[#This Row],[Código_Actividad]]="","",'[4]Formulario PPGR1'!#REF!)</f>
        <v/>
      </c>
      <c r="F109" s="14" t="str">
        <f>IF(Tabla1[[#This Row],[Código_Actividad]]="","",'[4]Formulario PPGR1'!#REF!)</f>
        <v/>
      </c>
      <c r="G109" s="264"/>
      <c r="H109" s="424" t="s">
        <v>713</v>
      </c>
      <c r="I109" s="423" t="s">
        <v>608</v>
      </c>
      <c r="J109" s="423">
        <v>30</v>
      </c>
      <c r="K109" s="426">
        <v>50</v>
      </c>
      <c r="L109" s="266">
        <f>+Tabla1[[#This Row],[Precio Unitario]]*Tabla1[[#This Row],[Cantidad de Insumos]]</f>
        <v>1500</v>
      </c>
      <c r="M109" s="267" t="s">
        <v>686</v>
      </c>
      <c r="N109" s="265"/>
    </row>
    <row r="110" spans="2:14" ht="12.75" x14ac:dyDescent="0.2">
      <c r="B110" s="14" t="str">
        <f>IF(Tabla1[[#This Row],[Código_Actividad]]="","",CONCATENATE(Tabla1[[#This Row],[POA]],".",Tabla1[[#This Row],[SRS]],".",Tabla1[[#This Row],[AREA]],".",Tabla1[[#This Row],[TIPO]]))</f>
        <v/>
      </c>
      <c r="C110" s="14" t="str">
        <f>IF(Tabla1[[#This Row],[Código_Actividad]]="","",'[4]Formulario PPGR1'!#REF!)</f>
        <v/>
      </c>
      <c r="D110" s="14" t="str">
        <f>IF(Tabla1[[#This Row],[Código_Actividad]]="","",'[4]Formulario PPGR1'!#REF!)</f>
        <v/>
      </c>
      <c r="E110" s="14" t="str">
        <f>IF(Tabla1[[#This Row],[Código_Actividad]]="","",'[4]Formulario PPGR1'!#REF!)</f>
        <v/>
      </c>
      <c r="F110" s="14" t="str">
        <f>IF(Tabla1[[#This Row],[Código_Actividad]]="","",'[4]Formulario PPGR1'!#REF!)</f>
        <v/>
      </c>
      <c r="G110" s="264"/>
      <c r="H110" s="424" t="s">
        <v>714</v>
      </c>
      <c r="I110" s="423" t="s">
        <v>699</v>
      </c>
      <c r="J110" s="423">
        <v>25</v>
      </c>
      <c r="K110" s="426">
        <v>180</v>
      </c>
      <c r="L110" s="266">
        <f>+Tabla1[[#This Row],[Precio Unitario]]*Tabla1[[#This Row],[Cantidad de Insumos]]</f>
        <v>4500</v>
      </c>
      <c r="M110" s="267" t="s">
        <v>686</v>
      </c>
      <c r="N110" s="265"/>
    </row>
    <row r="111" spans="2:14" ht="12.75" x14ac:dyDescent="0.2">
      <c r="B111" s="14" t="str">
        <f>IF(Tabla1[[#This Row],[Código_Actividad]]="","",CONCATENATE(Tabla1[[#This Row],[POA]],".",Tabla1[[#This Row],[SRS]],".",Tabla1[[#This Row],[AREA]],".",Tabla1[[#This Row],[TIPO]]))</f>
        <v/>
      </c>
      <c r="C111" s="14" t="str">
        <f>IF(Tabla1[[#This Row],[Código_Actividad]]="","",'[4]Formulario PPGR1'!#REF!)</f>
        <v/>
      </c>
      <c r="D111" s="14" t="str">
        <f>IF(Tabla1[[#This Row],[Código_Actividad]]="","",'[4]Formulario PPGR1'!#REF!)</f>
        <v/>
      </c>
      <c r="E111" s="14" t="str">
        <f>IF(Tabla1[[#This Row],[Código_Actividad]]="","",'[4]Formulario PPGR1'!#REF!)</f>
        <v/>
      </c>
      <c r="F111" s="14" t="str">
        <f>IF(Tabla1[[#This Row],[Código_Actividad]]="","",'[4]Formulario PPGR1'!#REF!)</f>
        <v/>
      </c>
      <c r="G111" s="264"/>
      <c r="H111" s="424" t="s">
        <v>715</v>
      </c>
      <c r="I111" s="423" t="s">
        <v>608</v>
      </c>
      <c r="J111" s="423">
        <v>204</v>
      </c>
      <c r="K111" s="426">
        <v>10.42</v>
      </c>
      <c r="L111" s="266">
        <f>+Tabla1[[#This Row],[Precio Unitario]]*Tabla1[[#This Row],[Cantidad de Insumos]]</f>
        <v>2125.6799999999998</v>
      </c>
      <c r="M111" s="267" t="s">
        <v>686</v>
      </c>
      <c r="N111" s="265"/>
    </row>
    <row r="112" spans="2:14" ht="12.75" x14ac:dyDescent="0.2">
      <c r="B112" s="14" t="str">
        <f>IF(Tabla1[[#This Row],[Código_Actividad]]="","",CONCATENATE(Tabla1[[#This Row],[POA]],".",Tabla1[[#This Row],[SRS]],".",Tabla1[[#This Row],[AREA]],".",Tabla1[[#This Row],[TIPO]]))</f>
        <v/>
      </c>
      <c r="C112" s="14" t="str">
        <f>IF(Tabla1[[#This Row],[Código_Actividad]]="","",'[4]Formulario PPGR1'!#REF!)</f>
        <v/>
      </c>
      <c r="D112" s="14" t="str">
        <f>IF(Tabla1[[#This Row],[Código_Actividad]]="","",'[4]Formulario PPGR1'!#REF!)</f>
        <v/>
      </c>
      <c r="E112" s="14" t="str">
        <f>IF(Tabla1[[#This Row],[Código_Actividad]]="","",'[4]Formulario PPGR1'!#REF!)</f>
        <v/>
      </c>
      <c r="F112" s="14" t="str">
        <f>IF(Tabla1[[#This Row],[Código_Actividad]]="","",'[4]Formulario PPGR1'!#REF!)</f>
        <v/>
      </c>
      <c r="G112" s="264"/>
      <c r="H112" s="424" t="s">
        <v>716</v>
      </c>
      <c r="I112" s="423" t="s">
        <v>608</v>
      </c>
      <c r="J112" s="423">
        <v>36</v>
      </c>
      <c r="K112" s="426">
        <v>25</v>
      </c>
      <c r="L112" s="266">
        <f>+Tabla1[[#This Row],[Precio Unitario]]*Tabla1[[#This Row],[Cantidad de Insumos]]</f>
        <v>900</v>
      </c>
      <c r="M112" s="267" t="s">
        <v>686</v>
      </c>
      <c r="N112" s="265"/>
    </row>
    <row r="113" spans="2:14" ht="12.75" x14ac:dyDescent="0.2">
      <c r="B113" s="14" t="str">
        <f>IF(Tabla1[[#This Row],[Código_Actividad]]="","",CONCATENATE(Tabla1[[#This Row],[POA]],".",Tabla1[[#This Row],[SRS]],".",Tabla1[[#This Row],[AREA]],".",Tabla1[[#This Row],[TIPO]]))</f>
        <v/>
      </c>
      <c r="C113" s="14" t="str">
        <f>IF(Tabla1[[#This Row],[Código_Actividad]]="","",'[4]Formulario PPGR1'!#REF!)</f>
        <v/>
      </c>
      <c r="D113" s="14" t="str">
        <f>IF(Tabla1[[#This Row],[Código_Actividad]]="","",'[4]Formulario PPGR1'!#REF!)</f>
        <v/>
      </c>
      <c r="E113" s="14" t="str">
        <f>IF(Tabla1[[#This Row],[Código_Actividad]]="","",'[4]Formulario PPGR1'!#REF!)</f>
        <v/>
      </c>
      <c r="F113" s="14" t="str">
        <f>IF(Tabla1[[#This Row],[Código_Actividad]]="","",'[4]Formulario PPGR1'!#REF!)</f>
        <v/>
      </c>
      <c r="G113" s="264"/>
      <c r="H113" s="424" t="s">
        <v>717</v>
      </c>
      <c r="I113" s="423" t="s">
        <v>718</v>
      </c>
      <c r="J113" s="423">
        <v>10</v>
      </c>
      <c r="K113" s="426">
        <v>297</v>
      </c>
      <c r="L113" s="266">
        <f>+Tabla1[[#This Row],[Precio Unitario]]*Tabla1[[#This Row],[Cantidad de Insumos]]</f>
        <v>2970</v>
      </c>
      <c r="M113" s="267" t="s">
        <v>686</v>
      </c>
      <c r="N113" s="265"/>
    </row>
    <row r="114" spans="2:14" ht="12.75" x14ac:dyDescent="0.2">
      <c r="B114" s="14" t="str">
        <f>IF(Tabla1[[#This Row],[Código_Actividad]]="","",CONCATENATE(Tabla1[[#This Row],[POA]],".",Tabla1[[#This Row],[SRS]],".",Tabla1[[#This Row],[AREA]],".",Tabla1[[#This Row],[TIPO]]))</f>
        <v/>
      </c>
      <c r="C114" s="14" t="str">
        <f>IF(Tabla1[[#This Row],[Código_Actividad]]="","",'[4]Formulario PPGR1'!#REF!)</f>
        <v/>
      </c>
      <c r="D114" s="14" t="str">
        <f>IF(Tabla1[[#This Row],[Código_Actividad]]="","",'[4]Formulario PPGR1'!#REF!)</f>
        <v/>
      </c>
      <c r="E114" s="14" t="str">
        <f>IF(Tabla1[[#This Row],[Código_Actividad]]="","",'[4]Formulario PPGR1'!#REF!)</f>
        <v/>
      </c>
      <c r="F114" s="14" t="str">
        <f>IF(Tabla1[[#This Row],[Código_Actividad]]="","",'[4]Formulario PPGR1'!#REF!)</f>
        <v/>
      </c>
      <c r="G114" s="264"/>
      <c r="H114" s="424" t="s">
        <v>719</v>
      </c>
      <c r="I114" s="423" t="s">
        <v>608</v>
      </c>
      <c r="J114" s="423">
        <v>24</v>
      </c>
      <c r="K114" s="426">
        <v>55</v>
      </c>
      <c r="L114" s="266">
        <f>+Tabla1[[#This Row],[Precio Unitario]]*Tabla1[[#This Row],[Cantidad de Insumos]]</f>
        <v>1320</v>
      </c>
      <c r="M114" s="267" t="s">
        <v>686</v>
      </c>
      <c r="N114" s="265"/>
    </row>
    <row r="115" spans="2:14" ht="12.75" x14ac:dyDescent="0.2">
      <c r="B115" s="14" t="str">
        <f>IF(Tabla1[[#This Row],[Código_Actividad]]="","",CONCATENATE(Tabla1[[#This Row],[POA]],".",Tabla1[[#This Row],[SRS]],".",Tabla1[[#This Row],[AREA]],".",Tabla1[[#This Row],[TIPO]]))</f>
        <v/>
      </c>
      <c r="C115" s="14" t="str">
        <f>IF(Tabla1[[#This Row],[Código_Actividad]]="","",'[4]Formulario PPGR1'!#REF!)</f>
        <v/>
      </c>
      <c r="D115" s="14" t="str">
        <f>IF(Tabla1[[#This Row],[Código_Actividad]]="","",'[4]Formulario PPGR1'!#REF!)</f>
        <v/>
      </c>
      <c r="E115" s="14" t="str">
        <f>IF(Tabla1[[#This Row],[Código_Actividad]]="","",'[4]Formulario PPGR1'!#REF!)</f>
        <v/>
      </c>
      <c r="F115" s="14" t="str">
        <f>IF(Tabla1[[#This Row],[Código_Actividad]]="","",'[4]Formulario PPGR1'!#REF!)</f>
        <v/>
      </c>
      <c r="G115" s="264"/>
      <c r="H115" s="424" t="s">
        <v>720</v>
      </c>
      <c r="I115" s="423" t="s">
        <v>608</v>
      </c>
      <c r="J115" s="423">
        <v>0</v>
      </c>
      <c r="K115" s="426">
        <v>8.33</v>
      </c>
      <c r="L115" s="266">
        <f>+Tabla1[[#This Row],[Precio Unitario]]*Tabla1[[#This Row],[Cantidad de Insumos]]</f>
        <v>0</v>
      </c>
      <c r="M115" s="267" t="s">
        <v>686</v>
      </c>
      <c r="N115" s="265"/>
    </row>
    <row r="116" spans="2:14" ht="12.75" x14ac:dyDescent="0.2">
      <c r="B116" s="14" t="str">
        <f>IF(Tabla1[[#This Row],[Código_Actividad]]="","",CONCATENATE(Tabla1[[#This Row],[POA]],".",Tabla1[[#This Row],[SRS]],".",Tabla1[[#This Row],[AREA]],".",Tabla1[[#This Row],[TIPO]]))</f>
        <v/>
      </c>
      <c r="C116" s="14" t="str">
        <f>IF(Tabla1[[#This Row],[Código_Actividad]]="","",'[4]Formulario PPGR1'!#REF!)</f>
        <v/>
      </c>
      <c r="D116" s="14" t="str">
        <f>IF(Tabla1[[#This Row],[Código_Actividad]]="","",'[4]Formulario PPGR1'!#REF!)</f>
        <v/>
      </c>
      <c r="E116" s="14" t="str">
        <f>IF(Tabla1[[#This Row],[Código_Actividad]]="","",'[4]Formulario PPGR1'!#REF!)</f>
        <v/>
      </c>
      <c r="F116" s="14" t="str">
        <f>IF(Tabla1[[#This Row],[Código_Actividad]]="","",'[4]Formulario PPGR1'!#REF!)</f>
        <v/>
      </c>
      <c r="G116" s="264"/>
      <c r="H116" s="424" t="s">
        <v>721</v>
      </c>
      <c r="I116" s="423" t="s">
        <v>608</v>
      </c>
      <c r="J116" s="423">
        <v>0</v>
      </c>
      <c r="K116" s="426">
        <v>27</v>
      </c>
      <c r="L116" s="266">
        <f>+Tabla1[[#This Row],[Precio Unitario]]*Tabla1[[#This Row],[Cantidad de Insumos]]</f>
        <v>0</v>
      </c>
      <c r="M116" s="267" t="s">
        <v>686</v>
      </c>
      <c r="N116" s="265"/>
    </row>
    <row r="117" spans="2:14" ht="12.75" x14ac:dyDescent="0.2">
      <c r="B117" s="14" t="str">
        <f>IF(Tabla1[[#This Row],[Código_Actividad]]="","",CONCATENATE(Tabla1[[#This Row],[POA]],".",Tabla1[[#This Row],[SRS]],".",Tabla1[[#This Row],[AREA]],".",Tabla1[[#This Row],[TIPO]]))</f>
        <v/>
      </c>
      <c r="C117" s="14" t="str">
        <f>IF(Tabla1[[#This Row],[Código_Actividad]]="","",'[4]Formulario PPGR1'!#REF!)</f>
        <v/>
      </c>
      <c r="D117" s="14" t="str">
        <f>IF(Tabla1[[#This Row],[Código_Actividad]]="","",'[4]Formulario PPGR1'!#REF!)</f>
        <v/>
      </c>
      <c r="E117" s="14" t="str">
        <f>IF(Tabla1[[#This Row],[Código_Actividad]]="","",'[4]Formulario PPGR1'!#REF!)</f>
        <v/>
      </c>
      <c r="F117" s="14" t="str">
        <f>IF(Tabla1[[#This Row],[Código_Actividad]]="","",'[4]Formulario PPGR1'!#REF!)</f>
        <v/>
      </c>
      <c r="G117" s="264"/>
      <c r="H117" s="424" t="s">
        <v>722</v>
      </c>
      <c r="I117" s="423" t="s">
        <v>608</v>
      </c>
      <c r="J117" s="423">
        <v>0</v>
      </c>
      <c r="K117" s="426">
        <v>12</v>
      </c>
      <c r="L117" s="266">
        <f>+Tabla1[[#This Row],[Precio Unitario]]*Tabla1[[#This Row],[Cantidad de Insumos]]</f>
        <v>0</v>
      </c>
      <c r="M117" s="267" t="s">
        <v>686</v>
      </c>
      <c r="N117" s="265"/>
    </row>
    <row r="118" spans="2:14" ht="12.75" x14ac:dyDescent="0.2">
      <c r="B118" s="14" t="str">
        <f>IF(Tabla1[[#This Row],[Código_Actividad]]="","",CONCATENATE(Tabla1[[#This Row],[POA]],".",Tabla1[[#This Row],[SRS]],".",Tabla1[[#This Row],[AREA]],".",Tabla1[[#This Row],[TIPO]]))</f>
        <v/>
      </c>
      <c r="C118" s="14" t="str">
        <f>IF(Tabla1[[#This Row],[Código_Actividad]]="","",'[4]Formulario PPGR1'!#REF!)</f>
        <v/>
      </c>
      <c r="D118" s="14" t="str">
        <f>IF(Tabla1[[#This Row],[Código_Actividad]]="","",'[4]Formulario PPGR1'!#REF!)</f>
        <v/>
      </c>
      <c r="E118" s="14" t="str">
        <f>IF(Tabla1[[#This Row],[Código_Actividad]]="","",'[4]Formulario PPGR1'!#REF!)</f>
        <v/>
      </c>
      <c r="F118" s="14" t="str">
        <f>IF(Tabla1[[#This Row],[Código_Actividad]]="","",'[4]Formulario PPGR1'!#REF!)</f>
        <v/>
      </c>
      <c r="G118" s="264"/>
      <c r="H118" s="424" t="s">
        <v>723</v>
      </c>
      <c r="I118" s="423" t="s">
        <v>608</v>
      </c>
      <c r="J118" s="423">
        <v>10</v>
      </c>
      <c r="K118" s="426">
        <v>58</v>
      </c>
      <c r="L118" s="266">
        <f>+Tabla1[[#This Row],[Precio Unitario]]*Tabla1[[#This Row],[Cantidad de Insumos]]</f>
        <v>580</v>
      </c>
      <c r="M118" s="267" t="s">
        <v>686</v>
      </c>
      <c r="N118" s="265"/>
    </row>
    <row r="119" spans="2:14" ht="12.75" x14ac:dyDescent="0.2">
      <c r="B119" s="14" t="str">
        <f>IF(Tabla1[[#This Row],[Código_Actividad]]="","",CONCATENATE(Tabla1[[#This Row],[POA]],".",Tabla1[[#This Row],[SRS]],".",Tabla1[[#This Row],[AREA]],".",Tabla1[[#This Row],[TIPO]]))</f>
        <v/>
      </c>
      <c r="C119" s="14" t="str">
        <f>IF(Tabla1[[#This Row],[Código_Actividad]]="","",'[4]Formulario PPGR1'!#REF!)</f>
        <v/>
      </c>
      <c r="D119" s="14" t="str">
        <f>IF(Tabla1[[#This Row],[Código_Actividad]]="","",'[4]Formulario PPGR1'!#REF!)</f>
        <v/>
      </c>
      <c r="E119" s="14" t="str">
        <f>IF(Tabla1[[#This Row],[Código_Actividad]]="","",'[4]Formulario PPGR1'!#REF!)</f>
        <v/>
      </c>
      <c r="F119" s="14" t="str">
        <f>IF(Tabla1[[#This Row],[Código_Actividad]]="","",'[4]Formulario PPGR1'!#REF!)</f>
        <v/>
      </c>
      <c r="G119" s="264"/>
      <c r="H119" s="424" t="s">
        <v>724</v>
      </c>
      <c r="I119" s="423" t="s">
        <v>608</v>
      </c>
      <c r="J119" s="423">
        <v>0</v>
      </c>
      <c r="K119" s="426">
        <v>895</v>
      </c>
      <c r="L119" s="266">
        <f>+Tabla1[[#This Row],[Precio Unitario]]*Tabla1[[#This Row],[Cantidad de Insumos]]</f>
        <v>0</v>
      </c>
      <c r="M119" s="267" t="s">
        <v>686</v>
      </c>
      <c r="N119" s="265"/>
    </row>
    <row r="120" spans="2:14" ht="12.75" x14ac:dyDescent="0.2">
      <c r="B120" s="14" t="str">
        <f>IF(Tabla1[[#This Row],[Código_Actividad]]="","",CONCATENATE(Tabla1[[#This Row],[POA]],".",Tabla1[[#This Row],[SRS]],".",Tabla1[[#This Row],[AREA]],".",Tabla1[[#This Row],[TIPO]]))</f>
        <v/>
      </c>
      <c r="C120" s="14" t="str">
        <f>IF(Tabla1[[#This Row],[Código_Actividad]]="","",'[4]Formulario PPGR1'!#REF!)</f>
        <v/>
      </c>
      <c r="D120" s="14" t="str">
        <f>IF(Tabla1[[#This Row],[Código_Actividad]]="","",'[4]Formulario PPGR1'!#REF!)</f>
        <v/>
      </c>
      <c r="E120" s="14" t="str">
        <f>IF(Tabla1[[#This Row],[Código_Actividad]]="","",'[4]Formulario PPGR1'!#REF!)</f>
        <v/>
      </c>
      <c r="F120" s="14" t="str">
        <f>IF(Tabla1[[#This Row],[Código_Actividad]]="","",'[4]Formulario PPGR1'!#REF!)</f>
        <v/>
      </c>
      <c r="G120" s="264"/>
      <c r="H120" s="424" t="s">
        <v>725</v>
      </c>
      <c r="I120" s="423" t="s">
        <v>608</v>
      </c>
      <c r="J120" s="423">
        <v>0</v>
      </c>
      <c r="K120" s="426">
        <v>95</v>
      </c>
      <c r="L120" s="266">
        <f>+Tabla1[[#This Row],[Precio Unitario]]*Tabla1[[#This Row],[Cantidad de Insumos]]</f>
        <v>0</v>
      </c>
      <c r="M120" s="267" t="s">
        <v>686</v>
      </c>
      <c r="N120" s="265"/>
    </row>
    <row r="121" spans="2:14" ht="12.75" x14ac:dyDescent="0.2">
      <c r="B121" s="14" t="str">
        <f>IF(Tabla1[[#This Row],[Código_Actividad]]="","",CONCATENATE(Tabla1[[#This Row],[POA]],".",Tabla1[[#This Row],[SRS]],".",Tabla1[[#This Row],[AREA]],".",Tabla1[[#This Row],[TIPO]]))</f>
        <v/>
      </c>
      <c r="C121" s="14" t="str">
        <f>IF(Tabla1[[#This Row],[Código_Actividad]]="","",'[4]Formulario PPGR1'!#REF!)</f>
        <v/>
      </c>
      <c r="D121" s="14" t="str">
        <f>IF(Tabla1[[#This Row],[Código_Actividad]]="","",'[4]Formulario PPGR1'!#REF!)</f>
        <v/>
      </c>
      <c r="E121" s="14" t="str">
        <f>IF(Tabla1[[#This Row],[Código_Actividad]]="","",'[4]Formulario PPGR1'!#REF!)</f>
        <v/>
      </c>
      <c r="F121" s="14" t="str">
        <f>IF(Tabla1[[#This Row],[Código_Actividad]]="","",'[4]Formulario PPGR1'!#REF!)</f>
        <v/>
      </c>
      <c r="G121" s="264"/>
      <c r="H121" s="424" t="s">
        <v>726</v>
      </c>
      <c r="I121" s="423" t="s">
        <v>608</v>
      </c>
      <c r="J121" s="423">
        <v>0</v>
      </c>
      <c r="K121" s="426">
        <v>450</v>
      </c>
      <c r="L121" s="266">
        <f>+Tabla1[[#This Row],[Precio Unitario]]*Tabla1[[#This Row],[Cantidad de Insumos]]</f>
        <v>0</v>
      </c>
      <c r="M121" s="267" t="s">
        <v>686</v>
      </c>
      <c r="N121" s="265"/>
    </row>
    <row r="122" spans="2:14" ht="12.75" x14ac:dyDescent="0.2">
      <c r="B122" s="515" t="str">
        <f>IF(Tabla1[[#This Row],[Código_Actividad]]="","",CONCATENATE(Tabla1[[#This Row],[POA]],".",Tabla1[[#This Row],[SRS]],".",Tabla1[[#This Row],[AREA]],".",Tabla1[[#This Row],[TIPO]]))</f>
        <v/>
      </c>
      <c r="C122" s="515" t="str">
        <f>IF(Tabla1[[#This Row],[Código_Actividad]]="","",'[4]Formulario PPGR1'!#REF!)</f>
        <v/>
      </c>
      <c r="D122" s="515" t="str">
        <f>IF(Tabla1[[#This Row],[Código_Actividad]]="","",'[4]Formulario PPGR1'!#REF!)</f>
        <v/>
      </c>
      <c r="E122" s="515" t="str">
        <f>IF(Tabla1[[#This Row],[Código_Actividad]]="","",'[4]Formulario PPGR1'!#REF!)</f>
        <v/>
      </c>
      <c r="F122" s="515" t="str">
        <f>IF(Tabla1[[#This Row],[Código_Actividad]]="","",'[4]Formulario PPGR1'!#REF!)</f>
        <v/>
      </c>
      <c r="G122" s="517"/>
      <c r="H122" s="518"/>
      <c r="I122" s="519" t="str">
        <f>IFERROR(VLOOKUP(#REF!,#REF!,2,FALSE),"")</f>
        <v/>
      </c>
      <c r="J122" s="517"/>
      <c r="K122" s="520" t="str">
        <f>IFERROR(VLOOKUP(#REF!,#REF!,3,FALSE),"")</f>
        <v/>
      </c>
      <c r="L122" s="520"/>
      <c r="M122" s="520"/>
      <c r="N122" s="516"/>
    </row>
    <row r="123" spans="2:14" ht="12.75" x14ac:dyDescent="0.2">
      <c r="B123" s="14" t="str">
        <f>IF(Tabla1[[#This Row],[Código_Actividad]]="","",CONCATENATE(Tabla1[[#This Row],[POA]],".",Tabla1[[#This Row],[SRS]],".",Tabla1[[#This Row],[AREA]],".",Tabla1[[#This Row],[TIPO]]))</f>
        <v/>
      </c>
      <c r="C123" s="14" t="str">
        <f>IF(Tabla1[[#This Row],[Código_Actividad]]="","",'[4]Formulario PPGR1'!#REF!)</f>
        <v/>
      </c>
      <c r="D123" s="14" t="str">
        <f>IF(Tabla1[[#This Row],[Código_Actividad]]="","",'[4]Formulario PPGR1'!#REF!)</f>
        <v/>
      </c>
      <c r="E123" s="14" t="str">
        <f>IF(Tabla1[[#This Row],[Código_Actividad]]="","",'[4]Formulario PPGR1'!#REF!)</f>
        <v/>
      </c>
      <c r="F123" s="14" t="str">
        <f>IF(Tabla1[[#This Row],[Código_Actividad]]="","",'[4]Formulario PPGR1'!#REF!)</f>
        <v/>
      </c>
      <c r="G123" s="264"/>
      <c r="H123" s="424" t="s">
        <v>727</v>
      </c>
      <c r="I123" s="423" t="s">
        <v>728</v>
      </c>
      <c r="J123" s="423">
        <v>82</v>
      </c>
      <c r="K123" s="426">
        <v>1950</v>
      </c>
      <c r="L123" s="266">
        <f>+Tabla1[[#This Row],[Precio Unitario]]*Tabla1[[#This Row],[Cantidad de Insumos]]</f>
        <v>159900</v>
      </c>
      <c r="M123" s="267" t="s">
        <v>729</v>
      </c>
      <c r="N123" s="265"/>
    </row>
    <row r="124" spans="2:14" ht="12.75" x14ac:dyDescent="0.2">
      <c r="B124" s="14" t="str">
        <f>IF(Tabla1[[#This Row],[Código_Actividad]]="","",CONCATENATE(Tabla1[[#This Row],[POA]],".",Tabla1[[#This Row],[SRS]],".",Tabla1[[#This Row],[AREA]],".",Tabla1[[#This Row],[TIPO]]))</f>
        <v/>
      </c>
      <c r="C124" s="14" t="str">
        <f>IF(Tabla1[[#This Row],[Código_Actividad]]="","",'[4]Formulario PPGR1'!#REF!)</f>
        <v/>
      </c>
      <c r="D124" s="14" t="str">
        <f>IF(Tabla1[[#This Row],[Código_Actividad]]="","",'[4]Formulario PPGR1'!#REF!)</f>
        <v/>
      </c>
      <c r="E124" s="14" t="str">
        <f>IF(Tabla1[[#This Row],[Código_Actividad]]="","",'[4]Formulario PPGR1'!#REF!)</f>
        <v/>
      </c>
      <c r="F124" s="14" t="str">
        <f>IF(Tabla1[[#This Row],[Código_Actividad]]="","",'[4]Formulario PPGR1'!#REF!)</f>
        <v/>
      </c>
      <c r="G124" s="264"/>
      <c r="H124" s="424" t="s">
        <v>730</v>
      </c>
      <c r="I124" s="423" t="s">
        <v>728</v>
      </c>
      <c r="J124" s="423">
        <v>60</v>
      </c>
      <c r="K124" s="426">
        <v>1750</v>
      </c>
      <c r="L124" s="266">
        <f>+Tabla1[[#This Row],[Precio Unitario]]*Tabla1[[#This Row],[Cantidad de Insumos]]</f>
        <v>105000</v>
      </c>
      <c r="M124" s="267" t="s">
        <v>729</v>
      </c>
      <c r="N124" s="265"/>
    </row>
    <row r="125" spans="2:14" ht="12.75" x14ac:dyDescent="0.2">
      <c r="B125" s="14" t="str">
        <f>IF(Tabla1[[#This Row],[Código_Actividad]]="","",CONCATENATE(Tabla1[[#This Row],[POA]],".",Tabla1[[#This Row],[SRS]],".",Tabla1[[#This Row],[AREA]],".",Tabla1[[#This Row],[TIPO]]))</f>
        <v/>
      </c>
      <c r="C125" s="14" t="str">
        <f>IF(Tabla1[[#This Row],[Código_Actividad]]="","",'[4]Formulario PPGR1'!#REF!)</f>
        <v/>
      </c>
      <c r="D125" s="14" t="str">
        <f>IF(Tabla1[[#This Row],[Código_Actividad]]="","",'[4]Formulario PPGR1'!#REF!)</f>
        <v/>
      </c>
      <c r="E125" s="14" t="str">
        <f>IF(Tabla1[[#This Row],[Código_Actividad]]="","",'[4]Formulario PPGR1'!#REF!)</f>
        <v/>
      </c>
      <c r="F125" s="14" t="str">
        <f>IF(Tabla1[[#This Row],[Código_Actividad]]="","",'[4]Formulario PPGR1'!#REF!)</f>
        <v/>
      </c>
      <c r="G125" s="264"/>
      <c r="H125" s="424" t="s">
        <v>731</v>
      </c>
      <c r="I125" s="423" t="s">
        <v>728</v>
      </c>
      <c r="J125" s="423">
        <v>185</v>
      </c>
      <c r="K125" s="426">
        <v>1230</v>
      </c>
      <c r="L125" s="266">
        <f>+Tabla1[[#This Row],[Precio Unitario]]*Tabla1[[#This Row],[Cantidad de Insumos]]</f>
        <v>227550</v>
      </c>
      <c r="M125" s="267" t="s">
        <v>729</v>
      </c>
      <c r="N125" s="265"/>
    </row>
    <row r="126" spans="2:14" ht="12.75" x14ac:dyDescent="0.2">
      <c r="B126" s="14" t="str">
        <f>IF(Tabla1[[#This Row],[Código_Actividad]]="","",CONCATENATE(Tabla1[[#This Row],[POA]],".",Tabla1[[#This Row],[SRS]],".",Tabla1[[#This Row],[AREA]],".",Tabla1[[#This Row],[TIPO]]))</f>
        <v/>
      </c>
      <c r="C126" s="14" t="str">
        <f>IF(Tabla1[[#This Row],[Código_Actividad]]="","",'[4]Formulario PPGR1'!#REF!)</f>
        <v/>
      </c>
      <c r="D126" s="14" t="str">
        <f>IF(Tabla1[[#This Row],[Código_Actividad]]="","",'[4]Formulario PPGR1'!#REF!)</f>
        <v/>
      </c>
      <c r="E126" s="14" t="str">
        <f>IF(Tabla1[[#This Row],[Código_Actividad]]="","",'[4]Formulario PPGR1'!#REF!)</f>
        <v/>
      </c>
      <c r="F126" s="14" t="str">
        <f>IF(Tabla1[[#This Row],[Código_Actividad]]="","",'[4]Formulario PPGR1'!#REF!)</f>
        <v/>
      </c>
      <c r="G126" s="264"/>
      <c r="H126" s="424" t="s">
        <v>732</v>
      </c>
      <c r="I126" s="423" t="s">
        <v>728</v>
      </c>
      <c r="J126" s="423">
        <v>160</v>
      </c>
      <c r="K126" s="426">
        <v>800</v>
      </c>
      <c r="L126" s="266">
        <f>+Tabla1[[#This Row],[Precio Unitario]]*Tabla1[[#This Row],[Cantidad de Insumos]]</f>
        <v>128000</v>
      </c>
      <c r="M126" s="267" t="s">
        <v>729</v>
      </c>
      <c r="N126" s="265"/>
    </row>
    <row r="127" spans="2:14" ht="12.75" x14ac:dyDescent="0.2">
      <c r="B127" s="14" t="str">
        <f>IF(Tabla1[[#This Row],[Código_Actividad]]="","",CONCATENATE(Tabla1[[#This Row],[POA]],".",Tabla1[[#This Row],[SRS]],".",Tabla1[[#This Row],[AREA]],".",Tabla1[[#This Row],[TIPO]]))</f>
        <v/>
      </c>
      <c r="C127" s="14" t="str">
        <f>IF(Tabla1[[#This Row],[Código_Actividad]]="","",'[4]Formulario PPGR1'!#REF!)</f>
        <v/>
      </c>
      <c r="D127" s="14" t="str">
        <f>IF(Tabla1[[#This Row],[Código_Actividad]]="","",'[4]Formulario PPGR1'!#REF!)</f>
        <v/>
      </c>
      <c r="E127" s="14" t="str">
        <f>IF(Tabla1[[#This Row],[Código_Actividad]]="","",'[4]Formulario PPGR1'!#REF!)</f>
        <v/>
      </c>
      <c r="F127" s="14" t="str">
        <f>IF(Tabla1[[#This Row],[Código_Actividad]]="","",'[4]Formulario PPGR1'!#REF!)</f>
        <v/>
      </c>
      <c r="G127" s="264"/>
      <c r="H127" s="424" t="s">
        <v>733</v>
      </c>
      <c r="I127" s="423" t="s">
        <v>728</v>
      </c>
      <c r="J127" s="423">
        <v>40</v>
      </c>
      <c r="K127" s="426">
        <v>1500</v>
      </c>
      <c r="L127" s="266">
        <f>+Tabla1[[#This Row],[Precio Unitario]]*Tabla1[[#This Row],[Cantidad de Insumos]]</f>
        <v>60000</v>
      </c>
      <c r="M127" s="267" t="s">
        <v>729</v>
      </c>
      <c r="N127" s="265"/>
    </row>
    <row r="128" spans="2:14" ht="12.75" x14ac:dyDescent="0.2">
      <c r="B128" s="14" t="str">
        <f>IF(Tabla1[[#This Row],[Código_Actividad]]="","",CONCATENATE(Tabla1[[#This Row],[POA]],".",Tabla1[[#This Row],[SRS]],".",Tabla1[[#This Row],[AREA]],".",Tabla1[[#This Row],[TIPO]]))</f>
        <v/>
      </c>
      <c r="C128" s="14" t="str">
        <f>IF(Tabla1[[#This Row],[Código_Actividad]]="","",'[4]Formulario PPGR1'!#REF!)</f>
        <v/>
      </c>
      <c r="D128" s="14" t="str">
        <f>IF(Tabla1[[#This Row],[Código_Actividad]]="","",'[4]Formulario PPGR1'!#REF!)</f>
        <v/>
      </c>
      <c r="E128" s="14" t="str">
        <f>IF(Tabla1[[#This Row],[Código_Actividad]]="","",'[4]Formulario PPGR1'!#REF!)</f>
        <v/>
      </c>
      <c r="F128" s="14" t="str">
        <f>IF(Tabla1[[#This Row],[Código_Actividad]]="","",'[4]Formulario PPGR1'!#REF!)</f>
        <v/>
      </c>
      <c r="G128" s="264"/>
      <c r="H128" s="424" t="s">
        <v>734</v>
      </c>
      <c r="I128" s="423" t="s">
        <v>718</v>
      </c>
      <c r="J128" s="423">
        <v>180</v>
      </c>
      <c r="K128" s="426">
        <v>490</v>
      </c>
      <c r="L128" s="266">
        <f>+Tabla1[[#This Row],[Precio Unitario]]*Tabla1[[#This Row],[Cantidad de Insumos]]</f>
        <v>88200</v>
      </c>
      <c r="M128" s="267" t="s">
        <v>729</v>
      </c>
      <c r="N128" s="265"/>
    </row>
    <row r="129" spans="2:14" ht="25.5" x14ac:dyDescent="0.2">
      <c r="B129" s="14" t="str">
        <f>IF(Tabla1[[#This Row],[Código_Actividad]]="","",CONCATENATE(Tabla1[[#This Row],[POA]],".",Tabla1[[#This Row],[SRS]],".",Tabla1[[#This Row],[AREA]],".",Tabla1[[#This Row],[TIPO]]))</f>
        <v/>
      </c>
      <c r="C129" s="14" t="str">
        <f>IF(Tabla1[[#This Row],[Código_Actividad]]="","",'[4]Formulario PPGR1'!#REF!)</f>
        <v/>
      </c>
      <c r="D129" s="14" t="str">
        <f>IF(Tabla1[[#This Row],[Código_Actividad]]="","",'[4]Formulario PPGR1'!#REF!)</f>
        <v/>
      </c>
      <c r="E129" s="14" t="str">
        <f>IF(Tabla1[[#This Row],[Código_Actividad]]="","",'[4]Formulario PPGR1'!#REF!)</f>
        <v/>
      </c>
      <c r="F129" s="14" t="str">
        <f>IF(Tabla1[[#This Row],[Código_Actividad]]="","",'[4]Formulario PPGR1'!#REF!)</f>
        <v/>
      </c>
      <c r="G129" s="264"/>
      <c r="H129" s="425" t="s">
        <v>735</v>
      </c>
      <c r="I129" s="423" t="s">
        <v>718</v>
      </c>
      <c r="J129" s="423">
        <v>0</v>
      </c>
      <c r="K129" s="426">
        <v>390</v>
      </c>
      <c r="L129" s="266">
        <f>+Tabla1[[#This Row],[Precio Unitario]]*Tabla1[[#This Row],[Cantidad de Insumos]]</f>
        <v>0</v>
      </c>
      <c r="M129" s="267" t="s">
        <v>729</v>
      </c>
      <c r="N129" s="265"/>
    </row>
    <row r="130" spans="2:14" ht="12.75" x14ac:dyDescent="0.2">
      <c r="B130" s="14" t="str">
        <f>IF(Tabla1[[#This Row],[Código_Actividad]]="","",CONCATENATE(Tabla1[[#This Row],[POA]],".",Tabla1[[#This Row],[SRS]],".",Tabla1[[#This Row],[AREA]],".",Tabla1[[#This Row],[TIPO]]))</f>
        <v/>
      </c>
      <c r="C130" s="14" t="str">
        <f>IF(Tabla1[[#This Row],[Código_Actividad]]="","",'[4]Formulario PPGR1'!#REF!)</f>
        <v/>
      </c>
      <c r="D130" s="14" t="str">
        <f>IF(Tabla1[[#This Row],[Código_Actividad]]="","",'[4]Formulario PPGR1'!#REF!)</f>
        <v/>
      </c>
      <c r="E130" s="14" t="str">
        <f>IF(Tabla1[[#This Row],[Código_Actividad]]="","",'[4]Formulario PPGR1'!#REF!)</f>
        <v/>
      </c>
      <c r="F130" s="14" t="str">
        <f>IF(Tabla1[[#This Row],[Código_Actividad]]="","",'[4]Formulario PPGR1'!#REF!)</f>
        <v/>
      </c>
      <c r="G130" s="264"/>
      <c r="H130" s="424" t="s">
        <v>736</v>
      </c>
      <c r="I130" s="423" t="s">
        <v>718</v>
      </c>
      <c r="J130" s="423">
        <v>0</v>
      </c>
      <c r="K130" s="426">
        <v>370</v>
      </c>
      <c r="L130" s="266">
        <f>+Tabla1[[#This Row],[Precio Unitario]]*Tabla1[[#This Row],[Cantidad de Insumos]]</f>
        <v>0</v>
      </c>
      <c r="M130" s="267" t="s">
        <v>729</v>
      </c>
      <c r="N130" s="265"/>
    </row>
    <row r="131" spans="2:14" ht="12.75" x14ac:dyDescent="0.2">
      <c r="B131" s="14" t="str">
        <f>IF(Tabla1[[#This Row],[Código_Actividad]]="","",CONCATENATE(Tabla1[[#This Row],[POA]],".",Tabla1[[#This Row],[SRS]],".",Tabla1[[#This Row],[AREA]],".",Tabla1[[#This Row],[TIPO]]))</f>
        <v/>
      </c>
      <c r="C131" s="14" t="str">
        <f>IF(Tabla1[[#This Row],[Código_Actividad]]="","",'[4]Formulario PPGR1'!#REF!)</f>
        <v/>
      </c>
      <c r="D131" s="14" t="str">
        <f>IF(Tabla1[[#This Row],[Código_Actividad]]="","",'[4]Formulario PPGR1'!#REF!)</f>
        <v/>
      </c>
      <c r="E131" s="14" t="str">
        <f>IF(Tabla1[[#This Row],[Código_Actividad]]="","",'[4]Formulario PPGR1'!#REF!)</f>
        <v/>
      </c>
      <c r="F131" s="14" t="str">
        <f>IF(Tabla1[[#This Row],[Código_Actividad]]="","",'[4]Formulario PPGR1'!#REF!)</f>
        <v/>
      </c>
      <c r="G131" s="264"/>
      <c r="H131" s="424" t="s">
        <v>737</v>
      </c>
      <c r="I131" s="423" t="s">
        <v>718</v>
      </c>
      <c r="J131" s="423">
        <v>50</v>
      </c>
      <c r="K131" s="426">
        <v>460</v>
      </c>
      <c r="L131" s="266">
        <f>+Tabla1[[#This Row],[Precio Unitario]]*Tabla1[[#This Row],[Cantidad de Insumos]]</f>
        <v>23000</v>
      </c>
      <c r="M131" s="267" t="s">
        <v>729</v>
      </c>
      <c r="N131" s="265"/>
    </row>
    <row r="132" spans="2:14" ht="30" x14ac:dyDescent="0.25">
      <c r="B132" s="14" t="str">
        <f>IF(Tabla1[[#This Row],[Código_Actividad]]="","",CONCATENATE(Tabla1[[#This Row],[POA]],".",Tabla1[[#This Row],[SRS]],".",Tabla1[[#This Row],[AREA]],".",Tabla1[[#This Row],[TIPO]]))</f>
        <v/>
      </c>
      <c r="C132" s="14" t="str">
        <f>IF(Tabla1[[#This Row],[Código_Actividad]]="","",'[4]Formulario PPGR1'!#REF!)</f>
        <v/>
      </c>
      <c r="D132" s="14" t="str">
        <f>IF(Tabla1[[#This Row],[Código_Actividad]]="","",'[4]Formulario PPGR1'!#REF!)</f>
        <v/>
      </c>
      <c r="E132" s="14" t="str">
        <f>IF(Tabla1[[#This Row],[Código_Actividad]]="","",'[4]Formulario PPGR1'!#REF!)</f>
        <v/>
      </c>
      <c r="F132" s="14" t="str">
        <f>IF(Tabla1[[#This Row],[Código_Actividad]]="","",'[4]Formulario PPGR1'!#REF!)</f>
        <v/>
      </c>
      <c r="G132" s="264"/>
      <c r="H132" s="563" t="s">
        <v>738</v>
      </c>
      <c r="I132" s="423" t="s">
        <v>739</v>
      </c>
      <c r="J132" s="423">
        <v>45</v>
      </c>
      <c r="K132" s="426">
        <v>663</v>
      </c>
      <c r="L132" s="266">
        <f>+Tabla1[[#This Row],[Precio Unitario]]*Tabla1[[#This Row],[Cantidad de Insumos]]</f>
        <v>29835</v>
      </c>
      <c r="M132" s="267" t="s">
        <v>729</v>
      </c>
      <c r="N132" s="265"/>
    </row>
    <row r="133" spans="2:14" ht="30" x14ac:dyDescent="0.25">
      <c r="B133" s="14" t="str">
        <f>IF(Tabla1[[#This Row],[Código_Actividad]]="","",CONCATENATE(Tabla1[[#This Row],[POA]],".",Tabla1[[#This Row],[SRS]],".",Tabla1[[#This Row],[AREA]],".",Tabla1[[#This Row],[TIPO]]))</f>
        <v/>
      </c>
      <c r="C133" s="14" t="str">
        <f>IF(Tabla1[[#This Row],[Código_Actividad]]="","",'[4]Formulario PPGR1'!#REF!)</f>
        <v/>
      </c>
      <c r="D133" s="14" t="str">
        <f>IF(Tabla1[[#This Row],[Código_Actividad]]="","",'[4]Formulario PPGR1'!#REF!)</f>
        <v/>
      </c>
      <c r="E133" s="14" t="str">
        <f>IF(Tabla1[[#This Row],[Código_Actividad]]="","",'[4]Formulario PPGR1'!#REF!)</f>
        <v/>
      </c>
      <c r="F133" s="14" t="str">
        <f>IF(Tabla1[[#This Row],[Código_Actividad]]="","",'[4]Formulario PPGR1'!#REF!)</f>
        <v/>
      </c>
      <c r="G133" s="264"/>
      <c r="H133" s="563" t="s">
        <v>740</v>
      </c>
      <c r="I133" s="423" t="s">
        <v>739</v>
      </c>
      <c r="J133" s="423">
        <v>45</v>
      </c>
      <c r="K133" s="426">
        <v>972.03</v>
      </c>
      <c r="L133" s="266">
        <f>+Tabla1[[#This Row],[Precio Unitario]]*Tabla1[[#This Row],[Cantidad de Insumos]]</f>
        <v>43741.35</v>
      </c>
      <c r="M133" s="267" t="s">
        <v>741</v>
      </c>
      <c r="N133" s="265"/>
    </row>
    <row r="134" spans="2:14" ht="30" x14ac:dyDescent="0.25">
      <c r="B134" s="14" t="str">
        <f>IF(Tabla1[[#This Row],[Código_Actividad]]="","",CONCATENATE(Tabla1[[#This Row],[POA]],".",Tabla1[[#This Row],[SRS]],".",Tabla1[[#This Row],[AREA]],".",Tabla1[[#This Row],[TIPO]]))</f>
        <v/>
      </c>
      <c r="C134" s="14" t="str">
        <f>IF(Tabla1[[#This Row],[Código_Actividad]]="","",'[4]Formulario PPGR1'!#REF!)</f>
        <v/>
      </c>
      <c r="D134" s="14" t="str">
        <f>IF(Tabla1[[#This Row],[Código_Actividad]]="","",'[4]Formulario PPGR1'!#REF!)</f>
        <v/>
      </c>
      <c r="E134" s="14" t="str">
        <f>IF(Tabla1[[#This Row],[Código_Actividad]]="","",'[4]Formulario PPGR1'!#REF!)</f>
        <v/>
      </c>
      <c r="F134" s="14" t="str">
        <f>IF(Tabla1[[#This Row],[Código_Actividad]]="","",'[4]Formulario PPGR1'!#REF!)</f>
        <v/>
      </c>
      <c r="G134" s="264"/>
      <c r="H134" s="563" t="s">
        <v>742</v>
      </c>
      <c r="I134" s="423" t="s">
        <v>743</v>
      </c>
      <c r="J134" s="423">
        <v>5</v>
      </c>
      <c r="K134" s="426">
        <v>22275</v>
      </c>
      <c r="L134" s="266">
        <f>+Tabla1[[#This Row],[Precio Unitario]]*Tabla1[[#This Row],[Cantidad de Insumos]]</f>
        <v>111375</v>
      </c>
      <c r="M134" s="267" t="s">
        <v>741</v>
      </c>
      <c r="N134" s="265"/>
    </row>
    <row r="135" spans="2:14" x14ac:dyDescent="0.25">
      <c r="B135" s="14" t="str">
        <f>IF(Tabla1[[#This Row],[Código_Actividad]]="","",CONCATENATE(Tabla1[[#This Row],[POA]],".",Tabla1[[#This Row],[SRS]],".",Tabla1[[#This Row],[AREA]],".",Tabla1[[#This Row],[TIPO]]))</f>
        <v/>
      </c>
      <c r="C135" s="14" t="str">
        <f>IF(Tabla1[[#This Row],[Código_Actividad]]="","",'[4]Formulario PPGR1'!#REF!)</f>
        <v/>
      </c>
      <c r="D135" s="14" t="str">
        <f>IF(Tabla1[[#This Row],[Código_Actividad]]="","",'[4]Formulario PPGR1'!#REF!)</f>
        <v/>
      </c>
      <c r="E135" s="14" t="str">
        <f>IF(Tabla1[[#This Row],[Código_Actividad]]="","",'[4]Formulario PPGR1'!#REF!)</f>
        <v/>
      </c>
      <c r="F135" s="14" t="str">
        <f>IF(Tabla1[[#This Row],[Código_Actividad]]="","",'[4]Formulario PPGR1'!#REF!)</f>
        <v/>
      </c>
      <c r="G135" s="264"/>
      <c r="H135" s="563" t="s">
        <v>744</v>
      </c>
      <c r="I135" s="423" t="s">
        <v>739</v>
      </c>
      <c r="J135" s="423">
        <v>540</v>
      </c>
      <c r="K135" s="426">
        <v>500</v>
      </c>
      <c r="L135" s="266">
        <f>+Tabla1[[#This Row],[Precio Unitario]]*Tabla1[[#This Row],[Cantidad de Insumos]]</f>
        <v>270000</v>
      </c>
      <c r="M135" s="267" t="s">
        <v>741</v>
      </c>
      <c r="N135" s="265"/>
    </row>
    <row r="136" spans="2:14" x14ac:dyDescent="0.25">
      <c r="B136" s="14" t="str">
        <f>IF(Tabla1[[#This Row],[Código_Actividad]]="","",CONCATENATE(Tabla1[[#This Row],[POA]],".",Tabla1[[#This Row],[SRS]],".",Tabla1[[#This Row],[AREA]],".",Tabla1[[#This Row],[TIPO]]))</f>
        <v/>
      </c>
      <c r="C136" s="14" t="str">
        <f>IF(Tabla1[[#This Row],[Código_Actividad]]="","",'[4]Formulario PPGR1'!#REF!)</f>
        <v/>
      </c>
      <c r="D136" s="14" t="str">
        <f>IF(Tabla1[[#This Row],[Código_Actividad]]="","",'[4]Formulario PPGR1'!#REF!)</f>
        <v/>
      </c>
      <c r="E136" s="14" t="str">
        <f>IF(Tabla1[[#This Row],[Código_Actividad]]="","",'[4]Formulario PPGR1'!#REF!)</f>
        <v/>
      </c>
      <c r="F136" s="14" t="str">
        <f>IF(Tabla1[[#This Row],[Código_Actividad]]="","",'[4]Formulario PPGR1'!#REF!)</f>
        <v/>
      </c>
      <c r="G136" s="264"/>
      <c r="H136" s="564" t="s">
        <v>745</v>
      </c>
      <c r="I136" s="423" t="s">
        <v>608</v>
      </c>
      <c r="J136" s="423">
        <v>4</v>
      </c>
      <c r="K136" s="426">
        <v>260</v>
      </c>
      <c r="L136" s="266">
        <f>+Tabla1[[#This Row],[Precio Unitario]]*Tabla1[[#This Row],[Cantidad de Insumos]]</f>
        <v>1040</v>
      </c>
      <c r="M136" s="267" t="s">
        <v>741</v>
      </c>
      <c r="N136" s="265"/>
    </row>
    <row r="137" spans="2:14" x14ac:dyDescent="0.25">
      <c r="B137" s="14" t="str">
        <f>IF(Tabla1[[#This Row],[Código_Actividad]]="","",CONCATENATE(Tabla1[[#This Row],[POA]],".",Tabla1[[#This Row],[SRS]],".",Tabla1[[#This Row],[AREA]],".",Tabla1[[#This Row],[TIPO]]))</f>
        <v/>
      </c>
      <c r="C137" s="14" t="str">
        <f>IF(Tabla1[[#This Row],[Código_Actividad]]="","",'[4]Formulario PPGR1'!#REF!)</f>
        <v/>
      </c>
      <c r="D137" s="14" t="str">
        <f>IF(Tabla1[[#This Row],[Código_Actividad]]="","",'[4]Formulario PPGR1'!#REF!)</f>
        <v/>
      </c>
      <c r="E137" s="14" t="str">
        <f>IF(Tabla1[[#This Row],[Código_Actividad]]="","",'[4]Formulario PPGR1'!#REF!)</f>
        <v/>
      </c>
      <c r="F137" s="14" t="str">
        <f>IF(Tabla1[[#This Row],[Código_Actividad]]="","",'[4]Formulario PPGR1'!#REF!)</f>
        <v/>
      </c>
      <c r="G137" s="264"/>
      <c r="H137" s="564" t="s">
        <v>746</v>
      </c>
      <c r="I137" s="423" t="s">
        <v>608</v>
      </c>
      <c r="J137" s="423">
        <v>18</v>
      </c>
      <c r="K137" s="426">
        <v>540</v>
      </c>
      <c r="L137" s="266">
        <f>+Tabla1[[#This Row],[Precio Unitario]]*Tabla1[[#This Row],[Cantidad de Insumos]]</f>
        <v>9720</v>
      </c>
      <c r="M137" s="267" t="s">
        <v>741</v>
      </c>
      <c r="N137" s="265"/>
    </row>
    <row r="138" spans="2:14" x14ac:dyDescent="0.25">
      <c r="B138" s="14" t="str">
        <f>IF(Tabla1[[#This Row],[Código_Actividad]]="","",CONCATENATE(Tabla1[[#This Row],[POA]],".",Tabla1[[#This Row],[SRS]],".",Tabla1[[#This Row],[AREA]],".",Tabla1[[#This Row],[TIPO]]))</f>
        <v/>
      </c>
      <c r="C138" s="14" t="str">
        <f>IF(Tabla1[[#This Row],[Código_Actividad]]="","",'[4]Formulario PPGR1'!#REF!)</f>
        <v/>
      </c>
      <c r="D138" s="14" t="str">
        <f>IF(Tabla1[[#This Row],[Código_Actividad]]="","",'[4]Formulario PPGR1'!#REF!)</f>
        <v/>
      </c>
      <c r="E138" s="14" t="str">
        <f>IF(Tabla1[[#This Row],[Código_Actividad]]="","",'[4]Formulario PPGR1'!#REF!)</f>
        <v/>
      </c>
      <c r="F138" s="14" t="str">
        <f>IF(Tabla1[[#This Row],[Código_Actividad]]="","",'[4]Formulario PPGR1'!#REF!)</f>
        <v/>
      </c>
      <c r="G138" s="264"/>
      <c r="H138" s="564" t="s">
        <v>747</v>
      </c>
      <c r="I138" s="423" t="s">
        <v>608</v>
      </c>
      <c r="J138" s="423">
        <v>16</v>
      </c>
      <c r="K138" s="426">
        <v>500</v>
      </c>
      <c r="L138" s="266">
        <f>+Tabla1[[#This Row],[Precio Unitario]]*Tabla1[[#This Row],[Cantidad de Insumos]]</f>
        <v>8000</v>
      </c>
      <c r="M138" s="267" t="s">
        <v>741</v>
      </c>
      <c r="N138" s="265"/>
    </row>
    <row r="139" spans="2:14" x14ac:dyDescent="0.25">
      <c r="B139" s="14" t="str">
        <f>IF(Tabla1[[#This Row],[Código_Actividad]]="","",CONCATENATE(Tabla1[[#This Row],[POA]],".",Tabla1[[#This Row],[SRS]],".",Tabla1[[#This Row],[AREA]],".",Tabla1[[#This Row],[TIPO]]))</f>
        <v/>
      </c>
      <c r="C139" s="14" t="str">
        <f>IF(Tabla1[[#This Row],[Código_Actividad]]="","",'[4]Formulario PPGR1'!#REF!)</f>
        <v/>
      </c>
      <c r="D139" s="14" t="str">
        <f>IF(Tabla1[[#This Row],[Código_Actividad]]="","",'[4]Formulario PPGR1'!#REF!)</f>
        <v/>
      </c>
      <c r="E139" s="14" t="str">
        <f>IF(Tabla1[[#This Row],[Código_Actividad]]="","",'[4]Formulario PPGR1'!#REF!)</f>
        <v/>
      </c>
      <c r="F139" s="14" t="str">
        <f>IF(Tabla1[[#This Row],[Código_Actividad]]="","",'[4]Formulario PPGR1'!#REF!)</f>
        <v/>
      </c>
      <c r="G139" s="264"/>
      <c r="H139" s="564" t="s">
        <v>748</v>
      </c>
      <c r="I139" s="423" t="s">
        <v>749</v>
      </c>
      <c r="J139" s="423">
        <v>8</v>
      </c>
      <c r="K139" s="426">
        <v>4180</v>
      </c>
      <c r="L139" s="266">
        <f>+Tabla1[[#This Row],[Precio Unitario]]*Tabla1[[#This Row],[Cantidad de Insumos]]</f>
        <v>33440</v>
      </c>
      <c r="M139" s="267" t="s">
        <v>741</v>
      </c>
      <c r="N139" s="265"/>
    </row>
    <row r="140" spans="2:14" x14ac:dyDescent="0.25">
      <c r="B140" s="14" t="str">
        <f>IF(Tabla1[[#This Row],[Código_Actividad]]="","",CONCATENATE(Tabla1[[#This Row],[POA]],".",Tabla1[[#This Row],[SRS]],".",Tabla1[[#This Row],[AREA]],".",Tabla1[[#This Row],[TIPO]]))</f>
        <v/>
      </c>
      <c r="C140" s="14" t="str">
        <f>IF(Tabla1[[#This Row],[Código_Actividad]]="","",'[4]Formulario PPGR1'!#REF!)</f>
        <v/>
      </c>
      <c r="D140" s="14" t="str">
        <f>IF(Tabla1[[#This Row],[Código_Actividad]]="","",'[4]Formulario PPGR1'!#REF!)</f>
        <v/>
      </c>
      <c r="E140" s="14" t="str">
        <f>IF(Tabla1[[#This Row],[Código_Actividad]]="","",'[4]Formulario PPGR1'!#REF!)</f>
        <v/>
      </c>
      <c r="F140" s="14" t="str">
        <f>IF(Tabla1[[#This Row],[Código_Actividad]]="","",'[4]Formulario PPGR1'!#REF!)</f>
        <v/>
      </c>
      <c r="G140" s="264"/>
      <c r="H140" s="564" t="s">
        <v>750</v>
      </c>
      <c r="I140" s="423" t="s">
        <v>608</v>
      </c>
      <c r="J140" s="423">
        <v>100</v>
      </c>
      <c r="K140" s="426">
        <v>170</v>
      </c>
      <c r="L140" s="266">
        <f>+Tabla1[[#This Row],[Precio Unitario]]*Tabla1[[#This Row],[Cantidad de Insumos]]</f>
        <v>17000</v>
      </c>
      <c r="M140" s="267" t="s">
        <v>741</v>
      </c>
      <c r="N140" s="265"/>
    </row>
    <row r="141" spans="2:14" x14ac:dyDescent="0.25">
      <c r="B141" s="14" t="str">
        <f>IF(Tabla1[[#This Row],[Código_Actividad]]="","",CONCATENATE(Tabla1[[#This Row],[POA]],".",Tabla1[[#This Row],[SRS]],".",Tabla1[[#This Row],[AREA]],".",Tabla1[[#This Row],[TIPO]]))</f>
        <v/>
      </c>
      <c r="C141" s="14" t="str">
        <f>IF(Tabla1[[#This Row],[Código_Actividad]]="","",'[4]Formulario PPGR1'!#REF!)</f>
        <v/>
      </c>
      <c r="D141" s="14" t="str">
        <f>IF(Tabla1[[#This Row],[Código_Actividad]]="","",'[4]Formulario PPGR1'!#REF!)</f>
        <v/>
      </c>
      <c r="E141" s="14" t="str">
        <f>IF(Tabla1[[#This Row],[Código_Actividad]]="","",'[4]Formulario PPGR1'!#REF!)</f>
        <v/>
      </c>
      <c r="F141" s="14" t="str">
        <f>IF(Tabla1[[#This Row],[Código_Actividad]]="","",'[4]Formulario PPGR1'!#REF!)</f>
        <v/>
      </c>
      <c r="G141" s="264"/>
      <c r="H141" s="564" t="s">
        <v>751</v>
      </c>
      <c r="I141" s="423" t="s">
        <v>608</v>
      </c>
      <c r="J141" s="423">
        <v>4</v>
      </c>
      <c r="K141" s="426">
        <v>720</v>
      </c>
      <c r="L141" s="266">
        <f>+Tabla1[[#This Row],[Precio Unitario]]*Tabla1[[#This Row],[Cantidad de Insumos]]</f>
        <v>2880</v>
      </c>
      <c r="M141" s="267" t="s">
        <v>741</v>
      </c>
      <c r="N141" s="265"/>
    </row>
    <row r="142" spans="2:14" x14ac:dyDescent="0.25">
      <c r="B142" s="14" t="str">
        <f>IF(Tabla1[[#This Row],[Código_Actividad]]="","",CONCATENATE(Tabla1[[#This Row],[POA]],".",Tabla1[[#This Row],[SRS]],".",Tabla1[[#This Row],[AREA]],".",Tabla1[[#This Row],[TIPO]]))</f>
        <v/>
      </c>
      <c r="C142" s="14" t="str">
        <f>IF(Tabla1[[#This Row],[Código_Actividad]]="","",'[4]Formulario PPGR1'!#REF!)</f>
        <v/>
      </c>
      <c r="D142" s="14" t="str">
        <f>IF(Tabla1[[#This Row],[Código_Actividad]]="","",'[4]Formulario PPGR1'!#REF!)</f>
        <v/>
      </c>
      <c r="E142" s="14" t="str">
        <f>IF(Tabla1[[#This Row],[Código_Actividad]]="","",'[4]Formulario PPGR1'!#REF!)</f>
        <v/>
      </c>
      <c r="F142" s="14" t="str">
        <f>IF(Tabla1[[#This Row],[Código_Actividad]]="","",'[4]Formulario PPGR1'!#REF!)</f>
        <v/>
      </c>
      <c r="G142" s="264"/>
      <c r="H142" s="564" t="s">
        <v>752</v>
      </c>
      <c r="I142" s="423" t="s">
        <v>608</v>
      </c>
      <c r="J142" s="423">
        <v>16</v>
      </c>
      <c r="K142" s="426">
        <v>380</v>
      </c>
      <c r="L142" s="266">
        <f>+Tabla1[[#This Row],[Precio Unitario]]*Tabla1[[#This Row],[Cantidad de Insumos]]</f>
        <v>6080</v>
      </c>
      <c r="M142" s="267" t="s">
        <v>741</v>
      </c>
      <c r="N142" s="265"/>
    </row>
    <row r="143" spans="2:14" x14ac:dyDescent="0.25">
      <c r="B143" s="14" t="str">
        <f>IF(Tabla1[[#This Row],[Código_Actividad]]="","",CONCATENATE(Tabla1[[#This Row],[POA]],".",Tabla1[[#This Row],[SRS]],".",Tabla1[[#This Row],[AREA]],".",Tabla1[[#This Row],[TIPO]]))</f>
        <v/>
      </c>
      <c r="C143" s="14" t="str">
        <f>IF(Tabla1[[#This Row],[Código_Actividad]]="","",'[4]Formulario PPGR1'!#REF!)</f>
        <v/>
      </c>
      <c r="D143" s="14" t="str">
        <f>IF(Tabla1[[#This Row],[Código_Actividad]]="","",'[4]Formulario PPGR1'!#REF!)</f>
        <v/>
      </c>
      <c r="E143" s="14" t="str">
        <f>IF(Tabla1[[#This Row],[Código_Actividad]]="","",'[4]Formulario PPGR1'!#REF!)</f>
        <v/>
      </c>
      <c r="F143" s="14" t="str">
        <f>IF(Tabla1[[#This Row],[Código_Actividad]]="","",'[4]Formulario PPGR1'!#REF!)</f>
        <v/>
      </c>
      <c r="G143" s="264"/>
      <c r="H143" s="564" t="s">
        <v>753</v>
      </c>
      <c r="I143" s="423" t="s">
        <v>608</v>
      </c>
      <c r="J143" s="423">
        <v>12</v>
      </c>
      <c r="K143" s="426">
        <v>500</v>
      </c>
      <c r="L143" s="266">
        <f>+Tabla1[[#This Row],[Precio Unitario]]*Tabla1[[#This Row],[Cantidad de Insumos]]</f>
        <v>6000</v>
      </c>
      <c r="M143" s="267" t="s">
        <v>741</v>
      </c>
      <c r="N143" s="265"/>
    </row>
    <row r="144" spans="2:14" x14ac:dyDescent="0.25">
      <c r="B144" s="14" t="str">
        <f>IF(Tabla1[[#This Row],[Código_Actividad]]="","",CONCATENATE(Tabla1[[#This Row],[POA]],".",Tabla1[[#This Row],[SRS]],".",Tabla1[[#This Row],[AREA]],".",Tabla1[[#This Row],[TIPO]]))</f>
        <v/>
      </c>
      <c r="C144" s="14" t="str">
        <f>IF(Tabla1[[#This Row],[Código_Actividad]]="","",'[4]Formulario PPGR1'!#REF!)</f>
        <v/>
      </c>
      <c r="D144" s="14" t="str">
        <f>IF(Tabla1[[#This Row],[Código_Actividad]]="","",'[4]Formulario PPGR1'!#REF!)</f>
        <v/>
      </c>
      <c r="E144" s="14" t="str">
        <f>IF(Tabla1[[#This Row],[Código_Actividad]]="","",'[4]Formulario PPGR1'!#REF!)</f>
        <v/>
      </c>
      <c r="F144" s="14" t="str">
        <f>IF(Tabla1[[#This Row],[Código_Actividad]]="","",'[4]Formulario PPGR1'!#REF!)</f>
        <v/>
      </c>
      <c r="G144" s="264"/>
      <c r="H144" s="564" t="s">
        <v>754</v>
      </c>
      <c r="I144" s="423" t="s">
        <v>755</v>
      </c>
      <c r="J144" s="423">
        <v>6</v>
      </c>
      <c r="K144" s="426">
        <v>420</v>
      </c>
      <c r="L144" s="266">
        <f>+Tabla1[[#This Row],[Precio Unitario]]*Tabla1[[#This Row],[Cantidad de Insumos]]</f>
        <v>2520</v>
      </c>
      <c r="M144" s="267" t="s">
        <v>741</v>
      </c>
      <c r="N144" s="265"/>
    </row>
    <row r="145" spans="2:14" x14ac:dyDescent="0.25">
      <c r="B145" s="14" t="str">
        <f>IF(Tabla1[[#This Row],[Código_Actividad]]="","",CONCATENATE(Tabla1[[#This Row],[POA]],".",Tabla1[[#This Row],[SRS]],".",Tabla1[[#This Row],[AREA]],".",Tabla1[[#This Row],[TIPO]]))</f>
        <v/>
      </c>
      <c r="C145" s="14" t="str">
        <f>IF(Tabla1[[#This Row],[Código_Actividad]]="","",'[4]Formulario PPGR1'!#REF!)</f>
        <v/>
      </c>
      <c r="D145" s="14" t="str">
        <f>IF(Tabla1[[#This Row],[Código_Actividad]]="","",'[4]Formulario PPGR1'!#REF!)</f>
        <v/>
      </c>
      <c r="E145" s="14" t="str">
        <f>IF(Tabla1[[#This Row],[Código_Actividad]]="","",'[4]Formulario PPGR1'!#REF!)</f>
        <v/>
      </c>
      <c r="F145" s="14" t="str">
        <f>IF(Tabla1[[#This Row],[Código_Actividad]]="","",'[4]Formulario PPGR1'!#REF!)</f>
        <v/>
      </c>
      <c r="G145" s="264"/>
      <c r="H145" s="564" t="s">
        <v>756</v>
      </c>
      <c r="I145" s="423" t="s">
        <v>755</v>
      </c>
      <c r="J145" s="423">
        <v>24</v>
      </c>
      <c r="K145" s="426">
        <v>860</v>
      </c>
      <c r="L145" s="266">
        <f>+Tabla1[[#This Row],[Precio Unitario]]*Tabla1[[#This Row],[Cantidad de Insumos]]</f>
        <v>20640</v>
      </c>
      <c r="M145" s="267" t="s">
        <v>741</v>
      </c>
      <c r="N145" s="265"/>
    </row>
    <row r="146" spans="2:14" ht="30" x14ac:dyDescent="0.25">
      <c r="B146" s="14" t="str">
        <f>IF(Tabla1[[#This Row],[Código_Actividad]]="","",CONCATENATE(Tabla1[[#This Row],[POA]],".",Tabla1[[#This Row],[SRS]],".",Tabla1[[#This Row],[AREA]],".",Tabla1[[#This Row],[TIPO]]))</f>
        <v/>
      </c>
      <c r="C146" s="14" t="str">
        <f>IF(Tabla1[[#This Row],[Código_Actividad]]="","",'[4]Formulario PPGR1'!#REF!)</f>
        <v/>
      </c>
      <c r="D146" s="14" t="str">
        <f>IF(Tabla1[[#This Row],[Código_Actividad]]="","",'[4]Formulario PPGR1'!#REF!)</f>
        <v/>
      </c>
      <c r="E146" s="14" t="str">
        <f>IF(Tabla1[[#This Row],[Código_Actividad]]="","",'[4]Formulario PPGR1'!#REF!)</f>
        <v/>
      </c>
      <c r="F146" s="14" t="str">
        <f>IF(Tabla1[[#This Row],[Código_Actividad]]="","",'[4]Formulario PPGR1'!#REF!)</f>
        <v/>
      </c>
      <c r="G146" s="264"/>
      <c r="H146" s="563" t="s">
        <v>757</v>
      </c>
      <c r="I146" s="423" t="s">
        <v>739</v>
      </c>
      <c r="J146" s="423">
        <v>410</v>
      </c>
      <c r="K146" s="426">
        <v>500</v>
      </c>
      <c r="L146" s="266">
        <f>+Tabla1[[#This Row],[Precio Unitario]]*Tabla1[[#This Row],[Cantidad de Insumos]]</f>
        <v>205000</v>
      </c>
      <c r="M146" s="267" t="s">
        <v>741</v>
      </c>
      <c r="N146" s="265"/>
    </row>
    <row r="147" spans="2:14" x14ac:dyDescent="0.25">
      <c r="B147" s="14" t="str">
        <f>IF(Tabla1[[#This Row],[Código_Actividad]]="","",CONCATENATE(Tabla1[[#This Row],[POA]],".",Tabla1[[#This Row],[SRS]],".",Tabla1[[#This Row],[AREA]],".",Tabla1[[#This Row],[TIPO]]))</f>
        <v/>
      </c>
      <c r="C147" s="14" t="str">
        <f>IF(Tabla1[[#This Row],[Código_Actividad]]="","",'[4]Formulario PPGR1'!#REF!)</f>
        <v/>
      </c>
      <c r="D147" s="14" t="str">
        <f>IF(Tabla1[[#This Row],[Código_Actividad]]="","",'[4]Formulario PPGR1'!#REF!)</f>
        <v/>
      </c>
      <c r="E147" s="14" t="str">
        <f>IF(Tabla1[[#This Row],[Código_Actividad]]="","",'[4]Formulario PPGR1'!#REF!)</f>
        <v/>
      </c>
      <c r="F147" s="14" t="str">
        <f>IF(Tabla1[[#This Row],[Código_Actividad]]="","",'[4]Formulario PPGR1'!#REF!)</f>
        <v/>
      </c>
      <c r="G147" s="264"/>
      <c r="H147" s="564" t="s">
        <v>758</v>
      </c>
      <c r="I147" s="423" t="s">
        <v>608</v>
      </c>
      <c r="J147" s="423">
        <v>6</v>
      </c>
      <c r="K147" s="426">
        <v>380</v>
      </c>
      <c r="L147" s="266">
        <f>+Tabla1[[#This Row],[Precio Unitario]]*Tabla1[[#This Row],[Cantidad de Insumos]]</f>
        <v>2280</v>
      </c>
      <c r="M147" s="267" t="s">
        <v>741</v>
      </c>
      <c r="N147" s="265"/>
    </row>
    <row r="148" spans="2:14" x14ac:dyDescent="0.25">
      <c r="B148" s="14" t="str">
        <f>IF(Tabla1[[#This Row],[Código_Actividad]]="","",CONCATENATE(Tabla1[[#This Row],[POA]],".",Tabla1[[#This Row],[SRS]],".",Tabla1[[#This Row],[AREA]],".",Tabla1[[#This Row],[TIPO]]))</f>
        <v/>
      </c>
      <c r="C148" s="14" t="str">
        <f>IF(Tabla1[[#This Row],[Código_Actividad]]="","",'[4]Formulario PPGR1'!#REF!)</f>
        <v/>
      </c>
      <c r="D148" s="14" t="str">
        <f>IF(Tabla1[[#This Row],[Código_Actividad]]="","",'[4]Formulario PPGR1'!#REF!)</f>
        <v/>
      </c>
      <c r="E148" s="14" t="str">
        <f>IF(Tabla1[[#This Row],[Código_Actividad]]="","",'[4]Formulario PPGR1'!#REF!)</f>
        <v/>
      </c>
      <c r="F148" s="14" t="str">
        <f>IF(Tabla1[[#This Row],[Código_Actividad]]="","",'[4]Formulario PPGR1'!#REF!)</f>
        <v/>
      </c>
      <c r="G148" s="264"/>
      <c r="H148" s="564" t="s">
        <v>759</v>
      </c>
      <c r="I148" s="423" t="s">
        <v>739</v>
      </c>
      <c r="J148" s="423">
        <v>0</v>
      </c>
      <c r="K148" s="426">
        <v>1982.4</v>
      </c>
      <c r="L148" s="266">
        <f>+Tabla1[[#This Row],[Precio Unitario]]*Tabla1[[#This Row],[Cantidad de Insumos]]</f>
        <v>0</v>
      </c>
      <c r="M148" s="267" t="s">
        <v>741</v>
      </c>
      <c r="N148" s="265"/>
    </row>
    <row r="149" spans="2:14" x14ac:dyDescent="0.25">
      <c r="B149" s="14" t="str">
        <f>IF(Tabla1[[#This Row],[Código_Actividad]]="","",CONCATENATE(Tabla1[[#This Row],[POA]],".",Tabla1[[#This Row],[SRS]],".",Tabla1[[#This Row],[AREA]],".",Tabla1[[#This Row],[TIPO]]))</f>
        <v/>
      </c>
      <c r="C149" s="14" t="str">
        <f>IF(Tabla1[[#This Row],[Código_Actividad]]="","",'[4]Formulario PPGR1'!#REF!)</f>
        <v/>
      </c>
      <c r="D149" s="14" t="str">
        <f>IF(Tabla1[[#This Row],[Código_Actividad]]="","",'[4]Formulario PPGR1'!#REF!)</f>
        <v/>
      </c>
      <c r="E149" s="14" t="str">
        <f>IF(Tabla1[[#This Row],[Código_Actividad]]="","",'[4]Formulario PPGR1'!#REF!)</f>
        <v/>
      </c>
      <c r="F149" s="14" t="str">
        <f>IF(Tabla1[[#This Row],[Código_Actividad]]="","",'[4]Formulario PPGR1'!#REF!)</f>
        <v/>
      </c>
      <c r="G149" s="264"/>
      <c r="H149" s="564" t="s">
        <v>760</v>
      </c>
      <c r="I149" s="423" t="s">
        <v>608</v>
      </c>
      <c r="J149" s="423">
        <v>60</v>
      </c>
      <c r="K149" s="426">
        <v>180</v>
      </c>
      <c r="L149" s="266">
        <f>+Tabla1[[#This Row],[Precio Unitario]]*Tabla1[[#This Row],[Cantidad de Insumos]]</f>
        <v>10800</v>
      </c>
      <c r="M149" s="267" t="s">
        <v>741</v>
      </c>
      <c r="N149" s="265"/>
    </row>
    <row r="150" spans="2:14" x14ac:dyDescent="0.25">
      <c r="B150" s="14" t="str">
        <f>IF(Tabla1[[#This Row],[Código_Actividad]]="","",CONCATENATE(Tabla1[[#This Row],[POA]],".",Tabla1[[#This Row],[SRS]],".",Tabla1[[#This Row],[AREA]],".",Tabla1[[#This Row],[TIPO]]))</f>
        <v/>
      </c>
      <c r="C150" s="14" t="str">
        <f>IF(Tabla1[[#This Row],[Código_Actividad]]="","",'[4]Formulario PPGR1'!#REF!)</f>
        <v/>
      </c>
      <c r="D150" s="14" t="str">
        <f>IF(Tabla1[[#This Row],[Código_Actividad]]="","",'[4]Formulario PPGR1'!#REF!)</f>
        <v/>
      </c>
      <c r="E150" s="14" t="str">
        <f>IF(Tabla1[[#This Row],[Código_Actividad]]="","",'[4]Formulario PPGR1'!#REF!)</f>
        <v/>
      </c>
      <c r="F150" s="14" t="str">
        <f>IF(Tabla1[[#This Row],[Código_Actividad]]="","",'[4]Formulario PPGR1'!#REF!)</f>
        <v/>
      </c>
      <c r="G150" s="264"/>
      <c r="H150" s="564" t="s">
        <v>761</v>
      </c>
      <c r="I150" s="423" t="s">
        <v>739</v>
      </c>
      <c r="J150" s="423">
        <v>10</v>
      </c>
      <c r="K150" s="426">
        <v>980</v>
      </c>
      <c r="L150" s="266">
        <f>+Tabla1[[#This Row],[Precio Unitario]]*Tabla1[[#This Row],[Cantidad de Insumos]]</f>
        <v>9800</v>
      </c>
      <c r="M150" s="267" t="s">
        <v>741</v>
      </c>
      <c r="N150" s="265"/>
    </row>
    <row r="151" spans="2:14" x14ac:dyDescent="0.25">
      <c r="B151" s="14" t="str">
        <f>IF(Tabla1[[#This Row],[Código_Actividad]]="","",CONCATENATE(Tabla1[[#This Row],[POA]],".",Tabla1[[#This Row],[SRS]],".",Tabla1[[#This Row],[AREA]],".",Tabla1[[#This Row],[TIPO]]))</f>
        <v/>
      </c>
      <c r="C151" s="14" t="str">
        <f>IF(Tabla1[[#This Row],[Código_Actividad]]="","",'[4]Formulario PPGR1'!#REF!)</f>
        <v/>
      </c>
      <c r="D151" s="14" t="str">
        <f>IF(Tabla1[[#This Row],[Código_Actividad]]="","",'[4]Formulario PPGR1'!#REF!)</f>
        <v/>
      </c>
      <c r="E151" s="14" t="str">
        <f>IF(Tabla1[[#This Row],[Código_Actividad]]="","",'[4]Formulario PPGR1'!#REF!)</f>
        <v/>
      </c>
      <c r="F151" s="14" t="str">
        <f>IF(Tabla1[[#This Row],[Código_Actividad]]="","",'[4]Formulario PPGR1'!#REF!)</f>
        <v/>
      </c>
      <c r="G151" s="264"/>
      <c r="H151" s="564" t="s">
        <v>762</v>
      </c>
      <c r="I151" s="423" t="s">
        <v>739</v>
      </c>
      <c r="J151" s="423">
        <v>6</v>
      </c>
      <c r="K151" s="426">
        <v>840</v>
      </c>
      <c r="L151" s="266">
        <f>+Tabla1[[#This Row],[Precio Unitario]]*Tabla1[[#This Row],[Cantidad de Insumos]]</f>
        <v>5040</v>
      </c>
      <c r="M151" s="267" t="s">
        <v>741</v>
      </c>
      <c r="N151" s="265"/>
    </row>
    <row r="152" spans="2:14" ht="12.75" x14ac:dyDescent="0.2">
      <c r="B152" s="515" t="str">
        <f>IF(Tabla1[[#This Row],[Código_Actividad]]="","",CONCATENATE(Tabla1[[#This Row],[POA]],".",Tabla1[[#This Row],[SRS]],".",Tabla1[[#This Row],[AREA]],".",Tabla1[[#This Row],[TIPO]]))</f>
        <v/>
      </c>
      <c r="C152" s="515" t="str">
        <f>IF(Tabla1[[#This Row],[Código_Actividad]]="","",'[4]Formulario PPGR1'!#REF!)</f>
        <v/>
      </c>
      <c r="D152" s="515" t="str">
        <f>IF(Tabla1[[#This Row],[Código_Actividad]]="","",'[4]Formulario PPGR1'!#REF!)</f>
        <v/>
      </c>
      <c r="E152" s="515" t="str">
        <f>IF(Tabla1[[#This Row],[Código_Actividad]]="","",'[4]Formulario PPGR1'!#REF!)</f>
        <v/>
      </c>
      <c r="F152" s="515" t="str">
        <f>IF(Tabla1[[#This Row],[Código_Actividad]]="","",'[4]Formulario PPGR1'!#REF!)</f>
        <v/>
      </c>
      <c r="G152" s="517"/>
      <c r="H152" s="518"/>
      <c r="I152" s="519" t="str">
        <f>IFERROR(VLOOKUP(#REF!,#REF!,2,FALSE),"")</f>
        <v/>
      </c>
      <c r="J152" s="517"/>
      <c r="K152" s="520" t="str">
        <f>IFERROR(VLOOKUP(#REF!,#REF!,3,FALSE),"")</f>
        <v/>
      </c>
      <c r="L152" s="520"/>
      <c r="M152" s="521"/>
      <c r="N152" s="516"/>
    </row>
    <row r="153" spans="2:14" x14ac:dyDescent="0.25">
      <c r="B153" s="14" t="str">
        <f>IF(Tabla1[[#This Row],[Código_Actividad]]="","",CONCATENATE(Tabla1[[#This Row],[POA]],".",Tabla1[[#This Row],[SRS]],".",Tabla1[[#This Row],[AREA]],".",Tabla1[[#This Row],[TIPO]]))</f>
        <v/>
      </c>
      <c r="C153" s="14" t="str">
        <f>IF(Tabla1[[#This Row],[Código_Actividad]]="","",'[4]Formulario PPGR1'!#REF!)</f>
        <v/>
      </c>
      <c r="D153" s="14" t="str">
        <f>IF(Tabla1[[#This Row],[Código_Actividad]]="","",'[4]Formulario PPGR1'!#REF!)</f>
        <v/>
      </c>
      <c r="E153" s="14" t="str">
        <f>IF(Tabla1[[#This Row],[Código_Actividad]]="","",'[4]Formulario PPGR1'!#REF!)</f>
        <v/>
      </c>
      <c r="F153" s="14" t="str">
        <f>IF(Tabla1[[#This Row],[Código_Actividad]]="","",'[4]Formulario PPGR1'!#REF!)</f>
        <v/>
      </c>
      <c r="G153" s="264"/>
      <c r="H153" s="564" t="s">
        <v>763</v>
      </c>
      <c r="I153" s="423" t="s">
        <v>608</v>
      </c>
      <c r="J153" s="423">
        <v>3</v>
      </c>
      <c r="K153" s="426">
        <v>6100</v>
      </c>
      <c r="L153" s="266">
        <f>+Tabla1[[#This Row],[Precio Unitario]]*Tabla1[[#This Row],[Cantidad de Insumos]]</f>
        <v>18300</v>
      </c>
      <c r="M153" s="267" t="s">
        <v>764</v>
      </c>
      <c r="N153" s="265"/>
    </row>
    <row r="154" spans="2:14" ht="30" x14ac:dyDescent="0.25">
      <c r="B154" s="14" t="str">
        <f>IF(Tabla1[[#This Row],[Código_Actividad]]="","",CONCATENATE(Tabla1[[#This Row],[POA]],".",Tabla1[[#This Row],[SRS]],".",Tabla1[[#This Row],[AREA]],".",Tabla1[[#This Row],[TIPO]]))</f>
        <v/>
      </c>
      <c r="C154" s="14" t="str">
        <f>IF(Tabla1[[#This Row],[Código_Actividad]]="","",'[4]Formulario PPGR1'!#REF!)</f>
        <v/>
      </c>
      <c r="D154" s="14" t="str">
        <f>IF(Tabla1[[#This Row],[Código_Actividad]]="","",'[4]Formulario PPGR1'!#REF!)</f>
        <v/>
      </c>
      <c r="E154" s="14" t="str">
        <f>IF(Tabla1[[#This Row],[Código_Actividad]]="","",'[4]Formulario PPGR1'!#REF!)</f>
        <v/>
      </c>
      <c r="F154" s="14" t="str">
        <f>IF(Tabla1[[#This Row],[Código_Actividad]]="","",'[4]Formulario PPGR1'!#REF!)</f>
        <v/>
      </c>
      <c r="G154" s="264"/>
      <c r="H154" s="563" t="s">
        <v>765</v>
      </c>
      <c r="I154" s="423" t="s">
        <v>608</v>
      </c>
      <c r="J154" s="423">
        <v>2</v>
      </c>
      <c r="K154" s="426">
        <v>3190</v>
      </c>
      <c r="L154" s="266">
        <f>+Tabla1[[#This Row],[Precio Unitario]]*Tabla1[[#This Row],[Cantidad de Insumos]]</f>
        <v>6380</v>
      </c>
      <c r="M154" s="267" t="s">
        <v>764</v>
      </c>
      <c r="N154" s="265"/>
    </row>
    <row r="155" spans="2:14" x14ac:dyDescent="0.25">
      <c r="B155" s="14" t="str">
        <f>IF(Tabla1[[#This Row],[Código_Actividad]]="","",CONCATENATE(Tabla1[[#This Row],[POA]],".",Tabla1[[#This Row],[SRS]],".",Tabla1[[#This Row],[AREA]],".",Tabla1[[#This Row],[TIPO]]))</f>
        <v/>
      </c>
      <c r="C155" s="14" t="str">
        <f>IF(Tabla1[[#This Row],[Código_Actividad]]="","",'[4]Formulario PPGR1'!#REF!)</f>
        <v/>
      </c>
      <c r="D155" s="14" t="str">
        <f>IF(Tabla1[[#This Row],[Código_Actividad]]="","",'[4]Formulario PPGR1'!#REF!)</f>
        <v/>
      </c>
      <c r="E155" s="14" t="str">
        <f>IF(Tabla1[[#This Row],[Código_Actividad]]="","",'[4]Formulario PPGR1'!#REF!)</f>
        <v/>
      </c>
      <c r="F155" s="14" t="str">
        <f>IF(Tabla1[[#This Row],[Código_Actividad]]="","",'[4]Formulario PPGR1'!#REF!)</f>
        <v/>
      </c>
      <c r="G155" s="264"/>
      <c r="H155" s="564" t="s">
        <v>766</v>
      </c>
      <c r="I155" s="423" t="s">
        <v>608</v>
      </c>
      <c r="J155" s="423">
        <v>10</v>
      </c>
      <c r="K155" s="426">
        <v>795</v>
      </c>
      <c r="L155" s="266">
        <f>+Tabla1[[#This Row],[Precio Unitario]]*Tabla1[[#This Row],[Cantidad de Insumos]]</f>
        <v>7950</v>
      </c>
      <c r="M155" s="267" t="s">
        <v>764</v>
      </c>
      <c r="N155" s="265"/>
    </row>
    <row r="156" spans="2:14" x14ac:dyDescent="0.25">
      <c r="B156" s="14" t="str">
        <f>IF(Tabla1[[#This Row],[Código_Actividad]]="","",CONCATENATE(Tabla1[[#This Row],[POA]],".",Tabla1[[#This Row],[SRS]],".",Tabla1[[#This Row],[AREA]],".",Tabla1[[#This Row],[TIPO]]))</f>
        <v/>
      </c>
      <c r="C156" s="14" t="str">
        <f>IF(Tabla1[[#This Row],[Código_Actividad]]="","",'[4]Formulario PPGR1'!#REF!)</f>
        <v/>
      </c>
      <c r="D156" s="14" t="str">
        <f>IF(Tabla1[[#This Row],[Código_Actividad]]="","",'[4]Formulario PPGR1'!#REF!)</f>
        <v/>
      </c>
      <c r="E156" s="14" t="str">
        <f>IF(Tabla1[[#This Row],[Código_Actividad]]="","",'[4]Formulario PPGR1'!#REF!)</f>
        <v/>
      </c>
      <c r="F156" s="14" t="str">
        <f>IF(Tabla1[[#This Row],[Código_Actividad]]="","",'[4]Formulario PPGR1'!#REF!)</f>
        <v/>
      </c>
      <c r="G156" s="264"/>
      <c r="H156" s="564" t="s">
        <v>767</v>
      </c>
      <c r="I156" s="423" t="s">
        <v>608</v>
      </c>
      <c r="J156" s="423">
        <v>10</v>
      </c>
      <c r="K156" s="426">
        <v>795</v>
      </c>
      <c r="L156" s="266">
        <f>+Tabla1[[#This Row],[Precio Unitario]]*Tabla1[[#This Row],[Cantidad de Insumos]]</f>
        <v>7950</v>
      </c>
      <c r="M156" s="267" t="s">
        <v>764</v>
      </c>
      <c r="N156" s="265"/>
    </row>
    <row r="157" spans="2:14" x14ac:dyDescent="0.25">
      <c r="B157" s="14" t="str">
        <f>IF(Tabla1[[#This Row],[Código_Actividad]]="","",CONCATENATE(Tabla1[[#This Row],[POA]],".",Tabla1[[#This Row],[SRS]],".",Tabla1[[#This Row],[AREA]],".",Tabla1[[#This Row],[TIPO]]))</f>
        <v/>
      </c>
      <c r="C157" s="14" t="str">
        <f>IF(Tabla1[[#This Row],[Código_Actividad]]="","",'[4]Formulario PPGR1'!#REF!)</f>
        <v/>
      </c>
      <c r="D157" s="14" t="str">
        <f>IF(Tabla1[[#This Row],[Código_Actividad]]="","",'[4]Formulario PPGR1'!#REF!)</f>
        <v/>
      </c>
      <c r="E157" s="14" t="str">
        <f>IF(Tabla1[[#This Row],[Código_Actividad]]="","",'[4]Formulario PPGR1'!#REF!)</f>
        <v/>
      </c>
      <c r="F157" s="14" t="str">
        <f>IF(Tabla1[[#This Row],[Código_Actividad]]="","",'[4]Formulario PPGR1'!#REF!)</f>
        <v/>
      </c>
      <c r="G157" s="264"/>
      <c r="H157" s="564" t="s">
        <v>768</v>
      </c>
      <c r="I157" s="423" t="s">
        <v>608</v>
      </c>
      <c r="J157" s="423">
        <v>10</v>
      </c>
      <c r="K157" s="426">
        <v>795</v>
      </c>
      <c r="L157" s="266">
        <f>+Tabla1[[#This Row],[Precio Unitario]]*Tabla1[[#This Row],[Cantidad de Insumos]]</f>
        <v>7950</v>
      </c>
      <c r="M157" s="267" t="s">
        <v>764</v>
      </c>
      <c r="N157" s="265"/>
    </row>
    <row r="158" spans="2:14" x14ac:dyDescent="0.25">
      <c r="B158" s="14" t="str">
        <f>IF(Tabla1[[#This Row],[Código_Actividad]]="","",CONCATENATE(Tabla1[[#This Row],[POA]],".",Tabla1[[#This Row],[SRS]],".",Tabla1[[#This Row],[AREA]],".",Tabla1[[#This Row],[TIPO]]))</f>
        <v/>
      </c>
      <c r="C158" s="14" t="str">
        <f>IF(Tabla1[[#This Row],[Código_Actividad]]="","",'[4]Formulario PPGR1'!#REF!)</f>
        <v/>
      </c>
      <c r="D158" s="14" t="str">
        <f>IF(Tabla1[[#This Row],[Código_Actividad]]="","",'[4]Formulario PPGR1'!#REF!)</f>
        <v/>
      </c>
      <c r="E158" s="14" t="str">
        <f>IF(Tabla1[[#This Row],[Código_Actividad]]="","",'[4]Formulario PPGR1'!#REF!)</f>
        <v/>
      </c>
      <c r="F158" s="14" t="str">
        <f>IF(Tabla1[[#This Row],[Código_Actividad]]="","",'[4]Formulario PPGR1'!#REF!)</f>
        <v/>
      </c>
      <c r="G158" s="264"/>
      <c r="H158" s="564" t="s">
        <v>769</v>
      </c>
      <c r="I158" s="423" t="s">
        <v>608</v>
      </c>
      <c r="J158" s="423">
        <v>10</v>
      </c>
      <c r="K158" s="426">
        <v>795</v>
      </c>
      <c r="L158" s="266">
        <f>+Tabla1[[#This Row],[Precio Unitario]]*Tabla1[[#This Row],[Cantidad de Insumos]]</f>
        <v>7950</v>
      </c>
      <c r="M158" s="267" t="s">
        <v>764</v>
      </c>
      <c r="N158" s="265"/>
    </row>
    <row r="159" spans="2:14" x14ac:dyDescent="0.25">
      <c r="B159" s="14" t="str">
        <f>IF(Tabla1[[#This Row],[Código_Actividad]]="","",CONCATENATE(Tabla1[[#This Row],[POA]],".",Tabla1[[#This Row],[SRS]],".",Tabla1[[#This Row],[AREA]],".",Tabla1[[#This Row],[TIPO]]))</f>
        <v/>
      </c>
      <c r="C159" s="14" t="str">
        <f>IF(Tabla1[[#This Row],[Código_Actividad]]="","",'[4]Formulario PPGR1'!#REF!)</f>
        <v/>
      </c>
      <c r="D159" s="14" t="str">
        <f>IF(Tabla1[[#This Row],[Código_Actividad]]="","",'[4]Formulario PPGR1'!#REF!)</f>
        <v/>
      </c>
      <c r="E159" s="14" t="str">
        <f>IF(Tabla1[[#This Row],[Código_Actividad]]="","",'[4]Formulario PPGR1'!#REF!)</f>
        <v/>
      </c>
      <c r="F159" s="14" t="str">
        <f>IF(Tabla1[[#This Row],[Código_Actividad]]="","",'[4]Formulario PPGR1'!#REF!)</f>
        <v/>
      </c>
      <c r="G159" s="264"/>
      <c r="H159" s="564" t="s">
        <v>770</v>
      </c>
      <c r="I159" s="423" t="s">
        <v>608</v>
      </c>
      <c r="J159" s="423">
        <v>3</v>
      </c>
      <c r="K159" s="426">
        <v>1515</v>
      </c>
      <c r="L159" s="266">
        <f>+Tabla1[[#This Row],[Precio Unitario]]*Tabla1[[#This Row],[Cantidad de Insumos]]</f>
        <v>4545</v>
      </c>
      <c r="M159" s="267" t="s">
        <v>764</v>
      </c>
      <c r="N159" s="265"/>
    </row>
    <row r="160" spans="2:14" x14ac:dyDescent="0.25">
      <c r="B160" s="14" t="str">
        <f>IF(Tabla1[[#This Row],[Código_Actividad]]="","",CONCATENATE(Tabla1[[#This Row],[POA]],".",Tabla1[[#This Row],[SRS]],".",Tabla1[[#This Row],[AREA]],".",Tabla1[[#This Row],[TIPO]]))</f>
        <v/>
      </c>
      <c r="C160" s="14" t="str">
        <f>IF(Tabla1[[#This Row],[Código_Actividad]]="","",'[4]Formulario PPGR1'!#REF!)</f>
        <v/>
      </c>
      <c r="D160" s="14" t="str">
        <f>IF(Tabla1[[#This Row],[Código_Actividad]]="","",'[4]Formulario PPGR1'!#REF!)</f>
        <v/>
      </c>
      <c r="E160" s="14" t="str">
        <f>IF(Tabla1[[#This Row],[Código_Actividad]]="","",'[4]Formulario PPGR1'!#REF!)</f>
        <v/>
      </c>
      <c r="F160" s="14" t="str">
        <f>IF(Tabla1[[#This Row],[Código_Actividad]]="","",'[4]Formulario PPGR1'!#REF!)</f>
        <v/>
      </c>
      <c r="G160" s="264"/>
      <c r="H160" s="564" t="s">
        <v>771</v>
      </c>
      <c r="I160" s="423" t="s">
        <v>608</v>
      </c>
      <c r="J160" s="423">
        <v>3</v>
      </c>
      <c r="K160" s="426">
        <v>1220</v>
      </c>
      <c r="L160" s="266">
        <f>+Tabla1[[#This Row],[Precio Unitario]]*Tabla1[[#This Row],[Cantidad de Insumos]]</f>
        <v>3660</v>
      </c>
      <c r="M160" s="267" t="s">
        <v>764</v>
      </c>
      <c r="N160" s="265"/>
    </row>
    <row r="161" spans="2:14" x14ac:dyDescent="0.25">
      <c r="B161" s="14" t="str">
        <f>IF(Tabla1[[#This Row],[Código_Actividad]]="","",CONCATENATE(Tabla1[[#This Row],[POA]],".",Tabla1[[#This Row],[SRS]],".",Tabla1[[#This Row],[AREA]],".",Tabla1[[#This Row],[TIPO]]))</f>
        <v/>
      </c>
      <c r="C161" s="14" t="str">
        <f>IF(Tabla1[[#This Row],[Código_Actividad]]="","",'[4]Formulario PPGR1'!#REF!)</f>
        <v/>
      </c>
      <c r="D161" s="14" t="str">
        <f>IF(Tabla1[[#This Row],[Código_Actividad]]="","",'[4]Formulario PPGR1'!#REF!)</f>
        <v/>
      </c>
      <c r="E161" s="14" t="str">
        <f>IF(Tabla1[[#This Row],[Código_Actividad]]="","",'[4]Formulario PPGR1'!#REF!)</f>
        <v/>
      </c>
      <c r="F161" s="14" t="str">
        <f>IF(Tabla1[[#This Row],[Código_Actividad]]="","",'[4]Formulario PPGR1'!#REF!)</f>
        <v/>
      </c>
      <c r="G161" s="264"/>
      <c r="H161" s="564" t="s">
        <v>772</v>
      </c>
      <c r="I161" s="423" t="s">
        <v>608</v>
      </c>
      <c r="J161" s="423">
        <v>3</v>
      </c>
      <c r="K161" s="426">
        <v>1220</v>
      </c>
      <c r="L161" s="266">
        <f>+Tabla1[[#This Row],[Precio Unitario]]*Tabla1[[#This Row],[Cantidad de Insumos]]</f>
        <v>3660</v>
      </c>
      <c r="M161" s="267" t="s">
        <v>764</v>
      </c>
      <c r="N161" s="265"/>
    </row>
    <row r="162" spans="2:14" x14ac:dyDescent="0.25">
      <c r="B162" s="14" t="str">
        <f>IF(Tabla1[[#This Row],[Código_Actividad]]="","",CONCATENATE(Tabla1[[#This Row],[POA]],".",Tabla1[[#This Row],[SRS]],".",Tabla1[[#This Row],[AREA]],".",Tabla1[[#This Row],[TIPO]]))</f>
        <v/>
      </c>
      <c r="C162" s="14" t="str">
        <f>IF(Tabla1[[#This Row],[Código_Actividad]]="","",'[4]Formulario PPGR1'!#REF!)</f>
        <v/>
      </c>
      <c r="D162" s="14" t="str">
        <f>IF(Tabla1[[#This Row],[Código_Actividad]]="","",'[4]Formulario PPGR1'!#REF!)</f>
        <v/>
      </c>
      <c r="E162" s="14" t="str">
        <f>IF(Tabla1[[#This Row],[Código_Actividad]]="","",'[4]Formulario PPGR1'!#REF!)</f>
        <v/>
      </c>
      <c r="F162" s="14" t="str">
        <f>IF(Tabla1[[#This Row],[Código_Actividad]]="","",'[4]Formulario PPGR1'!#REF!)</f>
        <v/>
      </c>
      <c r="G162" s="264"/>
      <c r="H162" s="564" t="s">
        <v>773</v>
      </c>
      <c r="I162" s="423" t="s">
        <v>608</v>
      </c>
      <c r="J162" s="423">
        <v>3</v>
      </c>
      <c r="K162" s="426">
        <v>1220</v>
      </c>
      <c r="L162" s="266">
        <f>+Tabla1[[#This Row],[Precio Unitario]]*Tabla1[[#This Row],[Cantidad de Insumos]]</f>
        <v>3660</v>
      </c>
      <c r="M162" s="267" t="s">
        <v>764</v>
      </c>
      <c r="N162" s="265"/>
    </row>
    <row r="163" spans="2:14" x14ac:dyDescent="0.25">
      <c r="B163" s="14" t="str">
        <f>IF(Tabla1[[#This Row],[Código_Actividad]]="","",CONCATENATE(Tabla1[[#This Row],[POA]],".",Tabla1[[#This Row],[SRS]],".",Tabla1[[#This Row],[AREA]],".",Tabla1[[#This Row],[TIPO]]))</f>
        <v/>
      </c>
      <c r="C163" s="14" t="str">
        <f>IF(Tabla1[[#This Row],[Código_Actividad]]="","",'[4]Formulario PPGR1'!#REF!)</f>
        <v/>
      </c>
      <c r="D163" s="14" t="str">
        <f>IF(Tabla1[[#This Row],[Código_Actividad]]="","",'[4]Formulario PPGR1'!#REF!)</f>
        <v/>
      </c>
      <c r="E163" s="14" t="str">
        <f>IF(Tabla1[[#This Row],[Código_Actividad]]="","",'[4]Formulario PPGR1'!#REF!)</f>
        <v/>
      </c>
      <c r="F163" s="14" t="str">
        <f>IF(Tabla1[[#This Row],[Código_Actividad]]="","",'[4]Formulario PPGR1'!#REF!)</f>
        <v/>
      </c>
      <c r="G163" s="264"/>
      <c r="H163" s="564" t="s">
        <v>774</v>
      </c>
      <c r="I163" s="423" t="s">
        <v>608</v>
      </c>
      <c r="J163" s="423">
        <v>10</v>
      </c>
      <c r="K163" s="426">
        <v>345</v>
      </c>
      <c r="L163" s="266">
        <f>+Tabla1[[#This Row],[Precio Unitario]]*Tabla1[[#This Row],[Cantidad de Insumos]]</f>
        <v>3450</v>
      </c>
      <c r="M163" s="267" t="s">
        <v>764</v>
      </c>
      <c r="N163" s="265"/>
    </row>
    <row r="164" spans="2:14" x14ac:dyDescent="0.25">
      <c r="B164" s="14" t="str">
        <f>IF(Tabla1[[#This Row],[Código_Actividad]]="","",CONCATENATE(Tabla1[[#This Row],[POA]],".",Tabla1[[#This Row],[SRS]],".",Tabla1[[#This Row],[AREA]],".",Tabla1[[#This Row],[TIPO]]))</f>
        <v/>
      </c>
      <c r="C164" s="14" t="str">
        <f>IF(Tabla1[[#This Row],[Código_Actividad]]="","",'[4]Formulario PPGR1'!#REF!)</f>
        <v/>
      </c>
      <c r="D164" s="14" t="str">
        <f>IF(Tabla1[[#This Row],[Código_Actividad]]="","",'[4]Formulario PPGR1'!#REF!)</f>
        <v/>
      </c>
      <c r="E164" s="14" t="str">
        <f>IF(Tabla1[[#This Row],[Código_Actividad]]="","",'[4]Formulario PPGR1'!#REF!)</f>
        <v/>
      </c>
      <c r="F164" s="14" t="str">
        <f>IF(Tabla1[[#This Row],[Código_Actividad]]="","",'[4]Formulario PPGR1'!#REF!)</f>
        <v/>
      </c>
      <c r="G164" s="264"/>
      <c r="H164" s="564" t="s">
        <v>775</v>
      </c>
      <c r="I164" s="423" t="s">
        <v>608</v>
      </c>
      <c r="J164" s="423">
        <v>36</v>
      </c>
      <c r="K164" s="426">
        <v>2050</v>
      </c>
      <c r="L164" s="266">
        <f>+Tabla1[[#This Row],[Precio Unitario]]*Tabla1[[#This Row],[Cantidad de Insumos]]</f>
        <v>73800</v>
      </c>
      <c r="M164" s="267" t="s">
        <v>764</v>
      </c>
      <c r="N164" s="265"/>
    </row>
    <row r="165" spans="2:14" x14ac:dyDescent="0.25">
      <c r="B165" s="14" t="str">
        <f>IF(Tabla1[[#This Row],[Código_Actividad]]="","",CONCATENATE(Tabla1[[#This Row],[POA]],".",Tabla1[[#This Row],[SRS]],".",Tabla1[[#This Row],[AREA]],".",Tabla1[[#This Row],[TIPO]]))</f>
        <v/>
      </c>
      <c r="C165" s="14" t="str">
        <f>IF(Tabla1[[#This Row],[Código_Actividad]]="","",'[4]Formulario PPGR1'!#REF!)</f>
        <v/>
      </c>
      <c r="D165" s="14" t="str">
        <f>IF(Tabla1[[#This Row],[Código_Actividad]]="","",'[4]Formulario PPGR1'!#REF!)</f>
        <v/>
      </c>
      <c r="E165" s="14" t="str">
        <f>IF(Tabla1[[#This Row],[Código_Actividad]]="","",'[4]Formulario PPGR1'!#REF!)</f>
        <v/>
      </c>
      <c r="F165" s="14" t="str">
        <f>IF(Tabla1[[#This Row],[Código_Actividad]]="","",'[4]Formulario PPGR1'!#REF!)</f>
        <v/>
      </c>
      <c r="G165" s="264"/>
      <c r="H165" s="564" t="s">
        <v>776</v>
      </c>
      <c r="I165" s="423" t="s">
        <v>608</v>
      </c>
      <c r="J165" s="423">
        <v>7</v>
      </c>
      <c r="K165" s="426">
        <v>2150</v>
      </c>
      <c r="L165" s="266">
        <f>+Tabla1[[#This Row],[Precio Unitario]]*Tabla1[[#This Row],[Cantidad de Insumos]]</f>
        <v>15050</v>
      </c>
      <c r="M165" s="267" t="s">
        <v>764</v>
      </c>
      <c r="N165" s="265"/>
    </row>
    <row r="166" spans="2:14" x14ac:dyDescent="0.25">
      <c r="B166" s="14" t="str">
        <f>IF(Tabla1[[#This Row],[Código_Actividad]]="","",CONCATENATE(Tabla1[[#This Row],[POA]],".",Tabla1[[#This Row],[SRS]],".",Tabla1[[#This Row],[AREA]],".",Tabla1[[#This Row],[TIPO]]))</f>
        <v/>
      </c>
      <c r="C166" s="14" t="str">
        <f>IF(Tabla1[[#This Row],[Código_Actividad]]="","",'[4]Formulario PPGR1'!#REF!)</f>
        <v/>
      </c>
      <c r="D166" s="14" t="str">
        <f>IF(Tabla1[[#This Row],[Código_Actividad]]="","",'[4]Formulario PPGR1'!#REF!)</f>
        <v/>
      </c>
      <c r="E166" s="14" t="str">
        <f>IF(Tabla1[[#This Row],[Código_Actividad]]="","",'[4]Formulario PPGR1'!#REF!)</f>
        <v/>
      </c>
      <c r="F166" s="14" t="str">
        <f>IF(Tabla1[[#This Row],[Código_Actividad]]="","",'[4]Formulario PPGR1'!#REF!)</f>
        <v/>
      </c>
      <c r="G166" s="264"/>
      <c r="H166" s="564" t="s">
        <v>777</v>
      </c>
      <c r="I166" s="423" t="s">
        <v>608</v>
      </c>
      <c r="J166" s="423">
        <v>7</v>
      </c>
      <c r="K166" s="426">
        <v>2150</v>
      </c>
      <c r="L166" s="266">
        <f>+Tabla1[[#This Row],[Precio Unitario]]*Tabla1[[#This Row],[Cantidad de Insumos]]</f>
        <v>15050</v>
      </c>
      <c r="M166" s="267" t="s">
        <v>764</v>
      </c>
      <c r="N166" s="265"/>
    </row>
    <row r="167" spans="2:14" x14ac:dyDescent="0.25">
      <c r="B167" s="14" t="str">
        <f>IF(Tabla1[[#This Row],[Código_Actividad]]="","",CONCATENATE(Tabla1[[#This Row],[POA]],".",Tabla1[[#This Row],[SRS]],".",Tabla1[[#This Row],[AREA]],".",Tabla1[[#This Row],[TIPO]]))</f>
        <v/>
      </c>
      <c r="C167" s="14" t="str">
        <f>IF(Tabla1[[#This Row],[Código_Actividad]]="","",'[4]Formulario PPGR1'!#REF!)</f>
        <v/>
      </c>
      <c r="D167" s="14" t="str">
        <f>IF(Tabla1[[#This Row],[Código_Actividad]]="","",'[4]Formulario PPGR1'!#REF!)</f>
        <v/>
      </c>
      <c r="E167" s="14" t="str">
        <f>IF(Tabla1[[#This Row],[Código_Actividad]]="","",'[4]Formulario PPGR1'!#REF!)</f>
        <v/>
      </c>
      <c r="F167" s="14" t="str">
        <f>IF(Tabla1[[#This Row],[Código_Actividad]]="","",'[4]Formulario PPGR1'!#REF!)</f>
        <v/>
      </c>
      <c r="G167" s="264"/>
      <c r="H167" s="564" t="s">
        <v>778</v>
      </c>
      <c r="I167" s="423" t="s">
        <v>608</v>
      </c>
      <c r="J167" s="423">
        <v>7</v>
      </c>
      <c r="K167" s="426">
        <v>2150</v>
      </c>
      <c r="L167" s="266">
        <f>+Tabla1[[#This Row],[Precio Unitario]]*Tabla1[[#This Row],[Cantidad de Insumos]]</f>
        <v>15050</v>
      </c>
      <c r="M167" s="267" t="s">
        <v>764</v>
      </c>
      <c r="N167" s="265"/>
    </row>
    <row r="168" spans="2:14" x14ac:dyDescent="0.25">
      <c r="B168" s="14" t="str">
        <f>IF(Tabla1[[#This Row],[Código_Actividad]]="","",CONCATENATE(Tabla1[[#This Row],[POA]],".",Tabla1[[#This Row],[SRS]],".",Tabla1[[#This Row],[AREA]],".",Tabla1[[#This Row],[TIPO]]))</f>
        <v/>
      </c>
      <c r="C168" s="14" t="str">
        <f>IF(Tabla1[[#This Row],[Código_Actividad]]="","",'[4]Formulario PPGR1'!#REF!)</f>
        <v/>
      </c>
      <c r="D168" s="14" t="str">
        <f>IF(Tabla1[[#This Row],[Código_Actividad]]="","",'[4]Formulario PPGR1'!#REF!)</f>
        <v/>
      </c>
      <c r="E168" s="14" t="str">
        <f>IF(Tabla1[[#This Row],[Código_Actividad]]="","",'[4]Formulario PPGR1'!#REF!)</f>
        <v/>
      </c>
      <c r="F168" s="14" t="str">
        <f>IF(Tabla1[[#This Row],[Código_Actividad]]="","",'[4]Formulario PPGR1'!#REF!)</f>
        <v/>
      </c>
      <c r="G168" s="264"/>
      <c r="H168" s="564" t="s">
        <v>779</v>
      </c>
      <c r="I168" s="423" t="s">
        <v>608</v>
      </c>
      <c r="J168" s="423">
        <v>5</v>
      </c>
      <c r="K168" s="426">
        <v>6500</v>
      </c>
      <c r="L168" s="266">
        <f>+Tabla1[[#This Row],[Precio Unitario]]*Tabla1[[#This Row],[Cantidad de Insumos]]</f>
        <v>32500</v>
      </c>
      <c r="M168" s="267" t="s">
        <v>764</v>
      </c>
      <c r="N168" s="265"/>
    </row>
    <row r="169" spans="2:14" x14ac:dyDescent="0.25">
      <c r="B169" s="14" t="str">
        <f>IF(Tabla1[[#This Row],[Código_Actividad]]="","",CONCATENATE(Tabla1[[#This Row],[POA]],".",Tabla1[[#This Row],[SRS]],".",Tabla1[[#This Row],[AREA]],".",Tabla1[[#This Row],[TIPO]]))</f>
        <v/>
      </c>
      <c r="C169" s="14" t="str">
        <f>IF(Tabla1[[#This Row],[Código_Actividad]]="","",'[4]Formulario PPGR1'!#REF!)</f>
        <v/>
      </c>
      <c r="D169" s="14" t="str">
        <f>IF(Tabla1[[#This Row],[Código_Actividad]]="","",'[4]Formulario PPGR1'!#REF!)</f>
        <v/>
      </c>
      <c r="E169" s="14" t="str">
        <f>IF(Tabla1[[#This Row],[Código_Actividad]]="","",'[4]Formulario PPGR1'!#REF!)</f>
        <v/>
      </c>
      <c r="F169" s="14" t="str">
        <f>IF(Tabla1[[#This Row],[Código_Actividad]]="","",'[4]Formulario PPGR1'!#REF!)</f>
        <v/>
      </c>
      <c r="G169" s="264"/>
      <c r="H169" s="564" t="s">
        <v>780</v>
      </c>
      <c r="I169" s="423" t="s">
        <v>608</v>
      </c>
      <c r="J169" s="423">
        <v>15</v>
      </c>
      <c r="K169" s="426">
        <v>3188</v>
      </c>
      <c r="L169" s="266">
        <f>+Tabla1[[#This Row],[Precio Unitario]]*Tabla1[[#This Row],[Cantidad de Insumos]]</f>
        <v>47820</v>
      </c>
      <c r="M169" s="267" t="s">
        <v>764</v>
      </c>
      <c r="N169" s="265"/>
    </row>
    <row r="170" spans="2:14" x14ac:dyDescent="0.25">
      <c r="B170" s="14" t="str">
        <f>IF(Tabla1[[#This Row],[Código_Actividad]]="","",CONCATENATE(Tabla1[[#This Row],[POA]],".",Tabla1[[#This Row],[SRS]],".",Tabla1[[#This Row],[AREA]],".",Tabla1[[#This Row],[TIPO]]))</f>
        <v/>
      </c>
      <c r="C170" s="14" t="str">
        <f>IF(Tabla1[[#This Row],[Código_Actividad]]="","",'[4]Formulario PPGR1'!#REF!)</f>
        <v/>
      </c>
      <c r="D170" s="14" t="str">
        <f>IF(Tabla1[[#This Row],[Código_Actividad]]="","",'[4]Formulario PPGR1'!#REF!)</f>
        <v/>
      </c>
      <c r="E170" s="14" t="str">
        <f>IF(Tabla1[[#This Row],[Código_Actividad]]="","",'[4]Formulario PPGR1'!#REF!)</f>
        <v/>
      </c>
      <c r="F170" s="14" t="str">
        <f>IF(Tabla1[[#This Row],[Código_Actividad]]="","",'[4]Formulario PPGR1'!#REF!)</f>
        <v/>
      </c>
      <c r="G170" s="264"/>
      <c r="H170" s="564" t="s">
        <v>781</v>
      </c>
      <c r="I170" s="423" t="s">
        <v>608</v>
      </c>
      <c r="J170" s="423">
        <v>2</v>
      </c>
      <c r="K170" s="426">
        <v>4910</v>
      </c>
      <c r="L170" s="266">
        <f>+Tabla1[[#This Row],[Precio Unitario]]*Tabla1[[#This Row],[Cantidad de Insumos]]</f>
        <v>9820</v>
      </c>
      <c r="M170" s="267" t="s">
        <v>764</v>
      </c>
      <c r="N170" s="265"/>
    </row>
    <row r="171" spans="2:14" x14ac:dyDescent="0.25">
      <c r="B171" s="14" t="str">
        <f>IF(Tabla1[[#This Row],[Código_Actividad]]="","",CONCATENATE(Tabla1[[#This Row],[POA]],".",Tabla1[[#This Row],[SRS]],".",Tabla1[[#This Row],[AREA]],".",Tabla1[[#This Row],[TIPO]]))</f>
        <v/>
      </c>
      <c r="C171" s="14" t="str">
        <f>IF(Tabla1[[#This Row],[Código_Actividad]]="","",'[4]Formulario PPGR1'!#REF!)</f>
        <v/>
      </c>
      <c r="D171" s="14" t="str">
        <f>IF(Tabla1[[#This Row],[Código_Actividad]]="","",'[4]Formulario PPGR1'!#REF!)</f>
        <v/>
      </c>
      <c r="E171" s="14" t="str">
        <f>IF(Tabla1[[#This Row],[Código_Actividad]]="","",'[4]Formulario PPGR1'!#REF!)</f>
        <v/>
      </c>
      <c r="F171" s="14" t="str">
        <f>IF(Tabla1[[#This Row],[Código_Actividad]]="","",'[4]Formulario PPGR1'!#REF!)</f>
        <v/>
      </c>
      <c r="G171" s="264"/>
      <c r="H171" s="564" t="s">
        <v>782</v>
      </c>
      <c r="I171" s="423" t="s">
        <v>608</v>
      </c>
      <c r="J171" s="423">
        <v>1</v>
      </c>
      <c r="K171" s="426">
        <v>5979</v>
      </c>
      <c r="L171" s="266">
        <f>+Tabla1[[#This Row],[Precio Unitario]]*Tabla1[[#This Row],[Cantidad de Insumos]]</f>
        <v>5979</v>
      </c>
      <c r="M171" s="267" t="s">
        <v>764</v>
      </c>
      <c r="N171" s="265"/>
    </row>
    <row r="172" spans="2:14" x14ac:dyDescent="0.25">
      <c r="B172" s="14" t="str">
        <f>IF(Tabla1[[#This Row],[Código_Actividad]]="","",CONCATENATE(Tabla1[[#This Row],[POA]],".",Tabla1[[#This Row],[SRS]],".",Tabla1[[#This Row],[AREA]],".",Tabla1[[#This Row],[TIPO]]))</f>
        <v/>
      </c>
      <c r="C172" s="14" t="str">
        <f>IF(Tabla1[[#This Row],[Código_Actividad]]="","",'[4]Formulario PPGR1'!#REF!)</f>
        <v/>
      </c>
      <c r="D172" s="14" t="str">
        <f>IF(Tabla1[[#This Row],[Código_Actividad]]="","",'[4]Formulario PPGR1'!#REF!)</f>
        <v/>
      </c>
      <c r="E172" s="14" t="str">
        <f>IF(Tabla1[[#This Row],[Código_Actividad]]="","",'[4]Formulario PPGR1'!#REF!)</f>
        <v/>
      </c>
      <c r="F172" s="14" t="str">
        <f>IF(Tabla1[[#This Row],[Código_Actividad]]="","",'[4]Formulario PPGR1'!#REF!)</f>
        <v/>
      </c>
      <c r="G172" s="264"/>
      <c r="H172" s="564" t="s">
        <v>783</v>
      </c>
      <c r="I172" s="423" t="s">
        <v>608</v>
      </c>
      <c r="J172" s="423">
        <v>10</v>
      </c>
      <c r="K172" s="426">
        <v>295</v>
      </c>
      <c r="L172" s="266">
        <f>+Tabla1[[#This Row],[Precio Unitario]]*Tabla1[[#This Row],[Cantidad de Insumos]]</f>
        <v>2950</v>
      </c>
      <c r="M172" s="267" t="s">
        <v>764</v>
      </c>
      <c r="N172" s="265"/>
    </row>
    <row r="173" spans="2:14" x14ac:dyDescent="0.25">
      <c r="B173" s="14" t="str">
        <f>IF(Tabla1[[#This Row],[Código_Actividad]]="","",CONCATENATE(Tabla1[[#This Row],[POA]],".",Tabla1[[#This Row],[SRS]],".",Tabla1[[#This Row],[AREA]],".",Tabla1[[#This Row],[TIPO]]))</f>
        <v/>
      </c>
      <c r="C173" s="14" t="str">
        <f>IF(Tabla1[[#This Row],[Código_Actividad]]="","",'[4]Formulario PPGR1'!#REF!)</f>
        <v/>
      </c>
      <c r="D173" s="14" t="str">
        <f>IF(Tabla1[[#This Row],[Código_Actividad]]="","",'[4]Formulario PPGR1'!#REF!)</f>
        <v/>
      </c>
      <c r="E173" s="14" t="str">
        <f>IF(Tabla1[[#This Row],[Código_Actividad]]="","",'[4]Formulario PPGR1'!#REF!)</f>
        <v/>
      </c>
      <c r="F173" s="14" t="str">
        <f>IF(Tabla1[[#This Row],[Código_Actividad]]="","",'[4]Formulario PPGR1'!#REF!)</f>
        <v/>
      </c>
      <c r="G173" s="264"/>
      <c r="H173" s="564" t="s">
        <v>784</v>
      </c>
      <c r="I173" s="423" t="s">
        <v>608</v>
      </c>
      <c r="J173" s="423">
        <v>6</v>
      </c>
      <c r="K173" s="426">
        <v>1950</v>
      </c>
      <c r="L173" s="266">
        <f>+Tabla1[[#This Row],[Precio Unitario]]*Tabla1[[#This Row],[Cantidad de Insumos]]</f>
        <v>11700</v>
      </c>
      <c r="M173" s="267" t="s">
        <v>764</v>
      </c>
      <c r="N173" s="265"/>
    </row>
    <row r="174" spans="2:14" x14ac:dyDescent="0.25">
      <c r="B174" s="14" t="str">
        <f>IF(Tabla1[[#This Row],[Código_Actividad]]="","",CONCATENATE(Tabla1[[#This Row],[POA]],".",Tabla1[[#This Row],[SRS]],".",Tabla1[[#This Row],[AREA]],".",Tabla1[[#This Row],[TIPO]]))</f>
        <v/>
      </c>
      <c r="C174" s="14" t="str">
        <f>IF(Tabla1[[#This Row],[Código_Actividad]]="","",'[4]Formulario PPGR1'!#REF!)</f>
        <v/>
      </c>
      <c r="D174" s="14" t="str">
        <f>IF(Tabla1[[#This Row],[Código_Actividad]]="","",'[4]Formulario PPGR1'!#REF!)</f>
        <v/>
      </c>
      <c r="E174" s="14" t="str">
        <f>IF(Tabla1[[#This Row],[Código_Actividad]]="","",'[4]Formulario PPGR1'!#REF!)</f>
        <v/>
      </c>
      <c r="F174" s="14" t="str">
        <f>IF(Tabla1[[#This Row],[Código_Actividad]]="","",'[4]Formulario PPGR1'!#REF!)</f>
        <v/>
      </c>
      <c r="G174" s="264"/>
      <c r="H174" s="563" t="s">
        <v>785</v>
      </c>
      <c r="I174" s="423" t="s">
        <v>608</v>
      </c>
      <c r="J174" s="423">
        <v>4</v>
      </c>
      <c r="K174" s="426">
        <v>91225</v>
      </c>
      <c r="L174" s="266">
        <f>+Tabla1[[#This Row],[Precio Unitario]]*Tabla1[[#This Row],[Cantidad de Insumos]]</f>
        <v>364900</v>
      </c>
      <c r="M174" s="267" t="s">
        <v>786</v>
      </c>
      <c r="N174" s="265"/>
    </row>
    <row r="175" spans="2:14" ht="30" x14ac:dyDescent="0.25">
      <c r="B175" s="14" t="str">
        <f>IF(Tabla1[[#This Row],[Código_Actividad]]="","",CONCATENATE(Tabla1[[#This Row],[POA]],".",Tabla1[[#This Row],[SRS]],".",Tabla1[[#This Row],[AREA]],".",Tabla1[[#This Row],[TIPO]]))</f>
        <v/>
      </c>
      <c r="C175" s="14" t="str">
        <f>IF(Tabla1[[#This Row],[Código_Actividad]]="","",'[4]Formulario PPGR1'!#REF!)</f>
        <v/>
      </c>
      <c r="D175" s="14" t="str">
        <f>IF(Tabla1[[#This Row],[Código_Actividad]]="","",'[4]Formulario PPGR1'!#REF!)</f>
        <v/>
      </c>
      <c r="E175" s="14" t="str">
        <f>IF(Tabla1[[#This Row],[Código_Actividad]]="","",'[4]Formulario PPGR1'!#REF!)</f>
        <v/>
      </c>
      <c r="F175" s="14" t="str">
        <f>IF(Tabla1[[#This Row],[Código_Actividad]]="","",'[4]Formulario PPGR1'!#REF!)</f>
        <v/>
      </c>
      <c r="G175" s="264"/>
      <c r="H175" s="563" t="s">
        <v>787</v>
      </c>
      <c r="I175" s="423" t="s">
        <v>608</v>
      </c>
      <c r="J175" s="423">
        <v>20</v>
      </c>
      <c r="K175" s="426">
        <v>1545</v>
      </c>
      <c r="L175" s="266">
        <f>+Tabla1[[#This Row],[Precio Unitario]]*Tabla1[[#This Row],[Cantidad de Insumos]]</f>
        <v>30900</v>
      </c>
      <c r="M175" s="267" t="s">
        <v>786</v>
      </c>
      <c r="N175" s="265"/>
    </row>
    <row r="176" spans="2:14" x14ac:dyDescent="0.25">
      <c r="B176" s="14" t="str">
        <f>IF(Tabla1[[#This Row],[Código_Actividad]]="","",CONCATENATE(Tabla1[[#This Row],[POA]],".",Tabla1[[#This Row],[SRS]],".",Tabla1[[#This Row],[AREA]],".",Tabla1[[#This Row],[TIPO]]))</f>
        <v/>
      </c>
      <c r="C176" s="14" t="str">
        <f>IF(Tabla1[[#This Row],[Código_Actividad]]="","",'[4]Formulario PPGR1'!#REF!)</f>
        <v/>
      </c>
      <c r="D176" s="14" t="str">
        <f>IF(Tabla1[[#This Row],[Código_Actividad]]="","",'[4]Formulario PPGR1'!#REF!)</f>
        <v/>
      </c>
      <c r="E176" s="14" t="str">
        <f>IF(Tabla1[[#This Row],[Código_Actividad]]="","",'[4]Formulario PPGR1'!#REF!)</f>
        <v/>
      </c>
      <c r="F176" s="14" t="str">
        <f>IF(Tabla1[[#This Row],[Código_Actividad]]="","",'[4]Formulario PPGR1'!#REF!)</f>
        <v/>
      </c>
      <c r="G176" s="264"/>
      <c r="H176" s="563" t="s">
        <v>788</v>
      </c>
      <c r="I176" s="423" t="s">
        <v>608</v>
      </c>
      <c r="J176" s="423">
        <v>24</v>
      </c>
      <c r="K176" s="426">
        <v>545</v>
      </c>
      <c r="L176" s="266">
        <f>+Tabla1[[#This Row],[Precio Unitario]]*Tabla1[[#This Row],[Cantidad de Insumos]]</f>
        <v>13080</v>
      </c>
      <c r="M176" s="267" t="s">
        <v>786</v>
      </c>
      <c r="N176" s="265"/>
    </row>
    <row r="177" spans="2:14" ht="30" x14ac:dyDescent="0.25">
      <c r="B177" s="14" t="str">
        <f>IF(Tabla1[[#This Row],[Código_Actividad]]="","",CONCATENATE(Tabla1[[#This Row],[POA]],".",Tabla1[[#This Row],[SRS]],".",Tabla1[[#This Row],[AREA]],".",Tabla1[[#This Row],[TIPO]]))</f>
        <v/>
      </c>
      <c r="C177" s="14" t="str">
        <f>IF(Tabla1[[#This Row],[Código_Actividad]]="","",'[4]Formulario PPGR1'!#REF!)</f>
        <v/>
      </c>
      <c r="D177" s="14" t="str">
        <f>IF(Tabla1[[#This Row],[Código_Actividad]]="","",'[4]Formulario PPGR1'!#REF!)</f>
        <v/>
      </c>
      <c r="E177" s="14" t="str">
        <f>IF(Tabla1[[#This Row],[Código_Actividad]]="","",'[4]Formulario PPGR1'!#REF!)</f>
        <v/>
      </c>
      <c r="F177" s="14" t="str">
        <f>IF(Tabla1[[#This Row],[Código_Actividad]]="","",'[4]Formulario PPGR1'!#REF!)</f>
        <v/>
      </c>
      <c r="G177" s="264"/>
      <c r="H177" s="563" t="s">
        <v>789</v>
      </c>
      <c r="I177" s="423" t="s">
        <v>608</v>
      </c>
      <c r="J177" s="423">
        <v>1</v>
      </c>
      <c r="K177" s="426">
        <v>3733.11</v>
      </c>
      <c r="L177" s="266">
        <f>+Tabla1[[#This Row],[Precio Unitario]]*Tabla1[[#This Row],[Cantidad de Insumos]]</f>
        <v>3733.11</v>
      </c>
      <c r="M177" s="267" t="s">
        <v>786</v>
      </c>
      <c r="N177" s="265"/>
    </row>
    <row r="178" spans="2:14" x14ac:dyDescent="0.25">
      <c r="B178" s="14" t="str">
        <f>IF(Tabla1[[#This Row],[Código_Actividad]]="","",CONCATENATE(Tabla1[[#This Row],[POA]],".",Tabla1[[#This Row],[SRS]],".",Tabla1[[#This Row],[AREA]],".",Tabla1[[#This Row],[TIPO]]))</f>
        <v/>
      </c>
      <c r="C178" s="14" t="str">
        <f>IF(Tabla1[[#This Row],[Código_Actividad]]="","",'[4]Formulario PPGR1'!#REF!)</f>
        <v/>
      </c>
      <c r="D178" s="14" t="str">
        <f>IF(Tabla1[[#This Row],[Código_Actividad]]="","",'[4]Formulario PPGR1'!#REF!)</f>
        <v/>
      </c>
      <c r="E178" s="14" t="str">
        <f>IF(Tabla1[[#This Row],[Código_Actividad]]="","",'[4]Formulario PPGR1'!#REF!)</f>
        <v/>
      </c>
      <c r="F178" s="14" t="str">
        <f>IF(Tabla1[[#This Row],[Código_Actividad]]="","",'[4]Formulario PPGR1'!#REF!)</f>
        <v/>
      </c>
      <c r="G178" s="264"/>
      <c r="H178" s="563" t="s">
        <v>790</v>
      </c>
      <c r="I178" s="423" t="s">
        <v>608</v>
      </c>
      <c r="J178" s="423">
        <v>1</v>
      </c>
      <c r="K178" s="426">
        <v>560</v>
      </c>
      <c r="L178" s="266">
        <f>+Tabla1[[#This Row],[Precio Unitario]]*Tabla1[[#This Row],[Cantidad de Insumos]]</f>
        <v>560</v>
      </c>
      <c r="M178" s="267" t="s">
        <v>786</v>
      </c>
      <c r="N178" s="265"/>
    </row>
    <row r="179" spans="2:14" x14ac:dyDescent="0.25">
      <c r="B179" s="14" t="str">
        <f>IF(Tabla1[[#This Row],[Código_Actividad]]="","",CONCATENATE(Tabla1[[#This Row],[POA]],".",Tabla1[[#This Row],[SRS]],".",Tabla1[[#This Row],[AREA]],".",Tabla1[[#This Row],[TIPO]]))</f>
        <v/>
      </c>
      <c r="C179" s="14" t="str">
        <f>IF(Tabla1[[#This Row],[Código_Actividad]]="","",'[4]Formulario PPGR1'!#REF!)</f>
        <v/>
      </c>
      <c r="D179" s="14" t="str">
        <f>IF(Tabla1[[#This Row],[Código_Actividad]]="","",'[4]Formulario PPGR1'!#REF!)</f>
        <v/>
      </c>
      <c r="E179" s="14" t="str">
        <f>IF(Tabla1[[#This Row],[Código_Actividad]]="","",'[4]Formulario PPGR1'!#REF!)</f>
        <v/>
      </c>
      <c r="F179" s="14" t="str">
        <f>IF(Tabla1[[#This Row],[Código_Actividad]]="","",'[4]Formulario PPGR1'!#REF!)</f>
        <v/>
      </c>
      <c r="G179" s="264"/>
      <c r="H179" s="563" t="s">
        <v>791</v>
      </c>
      <c r="I179" s="423" t="s">
        <v>608</v>
      </c>
      <c r="J179" s="423">
        <v>10</v>
      </c>
      <c r="K179" s="426">
        <v>1575</v>
      </c>
      <c r="L179" s="266">
        <f>+Tabla1[[#This Row],[Precio Unitario]]*Tabla1[[#This Row],[Cantidad de Insumos]]</f>
        <v>15750</v>
      </c>
      <c r="M179" s="267" t="s">
        <v>786</v>
      </c>
      <c r="N179" s="265"/>
    </row>
    <row r="180" spans="2:14" x14ac:dyDescent="0.25">
      <c r="B180" s="14" t="str">
        <f>IF(Tabla1[[#This Row],[Código_Actividad]]="","",CONCATENATE(Tabla1[[#This Row],[POA]],".",Tabla1[[#This Row],[SRS]],".",Tabla1[[#This Row],[AREA]],".",Tabla1[[#This Row],[TIPO]]))</f>
        <v/>
      </c>
      <c r="C180" s="14" t="str">
        <f>IF(Tabla1[[#This Row],[Código_Actividad]]="","",'[4]Formulario PPGR1'!#REF!)</f>
        <v/>
      </c>
      <c r="D180" s="14" t="str">
        <f>IF(Tabla1[[#This Row],[Código_Actividad]]="","",'[4]Formulario PPGR1'!#REF!)</f>
        <v/>
      </c>
      <c r="E180" s="14" t="str">
        <f>IF(Tabla1[[#This Row],[Código_Actividad]]="","",'[4]Formulario PPGR1'!#REF!)</f>
        <v/>
      </c>
      <c r="F180" s="14" t="str">
        <f>IF(Tabla1[[#This Row],[Código_Actividad]]="","",'[4]Formulario PPGR1'!#REF!)</f>
        <v/>
      </c>
      <c r="G180" s="264"/>
      <c r="H180" s="563" t="s">
        <v>792</v>
      </c>
      <c r="I180" s="423" t="s">
        <v>608</v>
      </c>
      <c r="J180" s="423">
        <v>1</v>
      </c>
      <c r="K180" s="426">
        <v>2500</v>
      </c>
      <c r="L180" s="266">
        <f>+Tabla1[[#This Row],[Precio Unitario]]*Tabla1[[#This Row],[Cantidad de Insumos]]</f>
        <v>2500</v>
      </c>
      <c r="M180" s="267" t="s">
        <v>786</v>
      </c>
      <c r="N180" s="265"/>
    </row>
    <row r="181" spans="2:14" x14ac:dyDescent="0.25">
      <c r="B181" s="14" t="str">
        <f>IF(Tabla1[[#This Row],[Código_Actividad]]="","",CONCATENATE(Tabla1[[#This Row],[POA]],".",Tabla1[[#This Row],[SRS]],".",Tabla1[[#This Row],[AREA]],".",Tabla1[[#This Row],[TIPO]]))</f>
        <v/>
      </c>
      <c r="C181" s="14" t="str">
        <f>IF(Tabla1[[#This Row],[Código_Actividad]]="","",'[4]Formulario PPGR1'!#REF!)</f>
        <v/>
      </c>
      <c r="D181" s="14" t="str">
        <f>IF(Tabla1[[#This Row],[Código_Actividad]]="","",'[4]Formulario PPGR1'!#REF!)</f>
        <v/>
      </c>
      <c r="E181" s="14" t="str">
        <f>IF(Tabla1[[#This Row],[Código_Actividad]]="","",'[4]Formulario PPGR1'!#REF!)</f>
        <v/>
      </c>
      <c r="F181" s="14" t="str">
        <f>IF(Tabla1[[#This Row],[Código_Actividad]]="","",'[4]Formulario PPGR1'!#REF!)</f>
        <v/>
      </c>
      <c r="G181" s="264"/>
      <c r="H181" s="563" t="s">
        <v>793</v>
      </c>
      <c r="I181" s="423" t="s">
        <v>608</v>
      </c>
      <c r="J181" s="423">
        <v>10</v>
      </c>
      <c r="K181" s="426">
        <v>190</v>
      </c>
      <c r="L181" s="266">
        <f>+Tabla1[[#This Row],[Precio Unitario]]*Tabla1[[#This Row],[Cantidad de Insumos]]</f>
        <v>1900</v>
      </c>
      <c r="M181" s="267" t="s">
        <v>786</v>
      </c>
      <c r="N181" s="265"/>
    </row>
    <row r="182" spans="2:14" ht="30" x14ac:dyDescent="0.25">
      <c r="B182" s="14" t="str">
        <f>IF(Tabla1[[#This Row],[Código_Actividad]]="","",CONCATENATE(Tabla1[[#This Row],[POA]],".",Tabla1[[#This Row],[SRS]],".",Tabla1[[#This Row],[AREA]],".",Tabla1[[#This Row],[TIPO]]))</f>
        <v/>
      </c>
      <c r="C182" s="14" t="str">
        <f>IF(Tabla1[[#This Row],[Código_Actividad]]="","",'[4]Formulario PPGR1'!#REF!)</f>
        <v/>
      </c>
      <c r="D182" s="14" t="str">
        <f>IF(Tabla1[[#This Row],[Código_Actividad]]="","",'[4]Formulario PPGR1'!#REF!)</f>
        <v/>
      </c>
      <c r="E182" s="14" t="str">
        <f>IF(Tabla1[[#This Row],[Código_Actividad]]="","",'[4]Formulario PPGR1'!#REF!)</f>
        <v/>
      </c>
      <c r="F182" s="14" t="str">
        <f>IF(Tabla1[[#This Row],[Código_Actividad]]="","",'[4]Formulario PPGR1'!#REF!)</f>
        <v/>
      </c>
      <c r="G182" s="264"/>
      <c r="H182" s="563" t="s">
        <v>794</v>
      </c>
      <c r="I182" s="423" t="s">
        <v>795</v>
      </c>
      <c r="J182" s="423">
        <v>2</v>
      </c>
      <c r="K182" s="426">
        <v>8750</v>
      </c>
      <c r="L182" s="266">
        <f>+Tabla1[[#This Row],[Precio Unitario]]*Tabla1[[#This Row],[Cantidad de Insumos]]</f>
        <v>17500</v>
      </c>
      <c r="M182" s="267" t="s">
        <v>786</v>
      </c>
      <c r="N182" s="265"/>
    </row>
    <row r="183" spans="2:14" x14ac:dyDescent="0.25">
      <c r="B183" s="14" t="str">
        <f>IF(Tabla1[[#This Row],[Código_Actividad]]="","",CONCATENATE(Tabla1[[#This Row],[POA]],".",Tabla1[[#This Row],[SRS]],".",Tabla1[[#This Row],[AREA]],".",Tabla1[[#This Row],[TIPO]]))</f>
        <v/>
      </c>
      <c r="C183" s="14" t="str">
        <f>IF(Tabla1[[#This Row],[Código_Actividad]]="","",'[4]Formulario PPGR1'!#REF!)</f>
        <v/>
      </c>
      <c r="D183" s="14" t="str">
        <f>IF(Tabla1[[#This Row],[Código_Actividad]]="","",'[4]Formulario PPGR1'!#REF!)</f>
        <v/>
      </c>
      <c r="E183" s="14" t="str">
        <f>IF(Tabla1[[#This Row],[Código_Actividad]]="","",'[4]Formulario PPGR1'!#REF!)</f>
        <v/>
      </c>
      <c r="F183" s="14" t="str">
        <f>IF(Tabla1[[#This Row],[Código_Actividad]]="","",'[4]Formulario PPGR1'!#REF!)</f>
        <v/>
      </c>
      <c r="G183" s="264"/>
      <c r="H183" s="564" t="s">
        <v>796</v>
      </c>
      <c r="I183" s="423" t="s">
        <v>608</v>
      </c>
      <c r="J183" s="423">
        <v>4</v>
      </c>
      <c r="K183" s="426">
        <v>12</v>
      </c>
      <c r="L183" s="266">
        <f>+Tabla1[[#This Row],[Precio Unitario]]*Tabla1[[#This Row],[Cantidad de Insumos]]</f>
        <v>48</v>
      </c>
      <c r="M183" s="267" t="s">
        <v>786</v>
      </c>
      <c r="N183" s="265"/>
    </row>
    <row r="184" spans="2:14" ht="12.75" x14ac:dyDescent="0.2">
      <c r="B184" s="14" t="str">
        <f>IF(Tabla1[[#This Row],[Código_Actividad]]="","",CONCATENATE(Tabla1[[#This Row],[POA]],".",Tabla1[[#This Row],[SRS]],".",Tabla1[[#This Row],[AREA]],".",Tabla1[[#This Row],[TIPO]]))</f>
        <v/>
      </c>
      <c r="C184" s="14" t="str">
        <f>IF(Tabla1[[#This Row],[Código_Actividad]]="","",'[4]Formulario PPGR1'!#REF!)</f>
        <v/>
      </c>
      <c r="D184" s="14" t="str">
        <f>IF(Tabla1[[#This Row],[Código_Actividad]]="","",'[4]Formulario PPGR1'!#REF!)</f>
        <v/>
      </c>
      <c r="E184" s="14" t="str">
        <f>IF(Tabla1[[#This Row],[Código_Actividad]]="","",'[4]Formulario PPGR1'!#REF!)</f>
        <v/>
      </c>
      <c r="F184" s="14" t="str">
        <f>IF(Tabla1[[#This Row],[Código_Actividad]]="","",'[4]Formulario PPGR1'!#REF!)</f>
        <v/>
      </c>
      <c r="G184" s="466"/>
      <c r="H184" s="466"/>
      <c r="I184" s="466"/>
      <c r="J184" s="466"/>
      <c r="K184" s="466"/>
      <c r="L184" s="466"/>
      <c r="M184" s="466"/>
      <c r="N184" s="265"/>
    </row>
    <row r="185" spans="2:14" x14ac:dyDescent="0.2">
      <c r="B185" s="14" t="str">
        <f>IF(Tabla1[[#This Row],[Código_Actividad]]="","",CONCATENATE(Tabla1[[#This Row],[POA]],".",Tabla1[[#This Row],[SRS]],".",Tabla1[[#This Row],[AREA]],".",Tabla1[[#This Row],[TIPO]]))</f>
        <v/>
      </c>
      <c r="C185" s="14" t="str">
        <f>IF(Tabla1[[#This Row],[Código_Actividad]]="","",'[4]Formulario PPGR1'!#REF!)</f>
        <v/>
      </c>
      <c r="D185" s="14" t="str">
        <f>IF(Tabla1[[#This Row],[Código_Actividad]]="","",'[4]Formulario PPGR1'!#REF!)</f>
        <v/>
      </c>
      <c r="E185" s="14" t="str">
        <f>IF(Tabla1[[#This Row],[Código_Actividad]]="","",'[4]Formulario PPGR1'!#REF!)</f>
        <v/>
      </c>
      <c r="F185" s="14" t="str">
        <f>IF(Tabla1[[#This Row],[Código_Actividad]]="","",'[4]Formulario PPGR1'!#REF!)</f>
        <v/>
      </c>
      <c r="G185" s="264"/>
      <c r="H185" s="427" t="s">
        <v>797</v>
      </c>
      <c r="I185" s="448" t="s">
        <v>798</v>
      </c>
      <c r="J185" s="448">
        <v>100</v>
      </c>
      <c r="K185" s="473">
        <v>0.83</v>
      </c>
      <c r="L185" s="266">
        <f>+Tabla1[[#This Row],[Precio Unitario]]*Tabla1[[#This Row],[Cantidad de Insumos]]</f>
        <v>83</v>
      </c>
      <c r="M185" s="267" t="s">
        <v>799</v>
      </c>
      <c r="N185" s="265"/>
    </row>
    <row r="186" spans="2:14" ht="30" x14ac:dyDescent="0.2">
      <c r="B186" s="14" t="str">
        <f>IF(Tabla1[[#This Row],[Código_Actividad]]="","",CONCATENATE(Tabla1[[#This Row],[POA]],".",Tabla1[[#This Row],[SRS]],".",Tabla1[[#This Row],[AREA]],".",Tabla1[[#This Row],[TIPO]]))</f>
        <v/>
      </c>
      <c r="C186" s="14" t="str">
        <f>IF(Tabla1[[#This Row],[Código_Actividad]]="","",'[4]Formulario PPGR1'!#REF!)</f>
        <v/>
      </c>
      <c r="D186" s="14" t="str">
        <f>IF(Tabla1[[#This Row],[Código_Actividad]]="","",'[4]Formulario PPGR1'!#REF!)</f>
        <v/>
      </c>
      <c r="E186" s="14" t="str">
        <f>IF(Tabla1[[#This Row],[Código_Actividad]]="","",'[4]Formulario PPGR1'!#REF!)</f>
        <v/>
      </c>
      <c r="F186" s="14" t="str">
        <f>IF(Tabla1[[#This Row],[Código_Actividad]]="","",'[4]Formulario PPGR1'!#REF!)</f>
        <v/>
      </c>
      <c r="G186" s="264"/>
      <c r="H186" s="427" t="s">
        <v>800</v>
      </c>
      <c r="I186" s="448" t="s">
        <v>801</v>
      </c>
      <c r="J186" s="448">
        <v>50</v>
      </c>
      <c r="K186" s="473">
        <v>18.690000000000001</v>
      </c>
      <c r="L186" s="266">
        <f>+Tabla1[[#This Row],[Precio Unitario]]*Tabla1[[#This Row],[Cantidad de Insumos]]</f>
        <v>934.50000000000011</v>
      </c>
      <c r="M186" s="267" t="s">
        <v>799</v>
      </c>
      <c r="N186" s="265"/>
    </row>
    <row r="187" spans="2:14" x14ac:dyDescent="0.2">
      <c r="B187" s="14" t="str">
        <f>IF(Tabla1[[#This Row],[Código_Actividad]]="","",CONCATENATE(Tabla1[[#This Row],[POA]],".",Tabla1[[#This Row],[SRS]],".",Tabla1[[#This Row],[AREA]],".",Tabla1[[#This Row],[TIPO]]))</f>
        <v/>
      </c>
      <c r="C187" s="14" t="str">
        <f>IF(Tabla1[[#This Row],[Código_Actividad]]="","",'[4]Formulario PPGR1'!#REF!)</f>
        <v/>
      </c>
      <c r="D187" s="14" t="str">
        <f>IF(Tabla1[[#This Row],[Código_Actividad]]="","",'[4]Formulario PPGR1'!#REF!)</f>
        <v/>
      </c>
      <c r="E187" s="14" t="str">
        <f>IF(Tabla1[[#This Row],[Código_Actividad]]="","",'[4]Formulario PPGR1'!#REF!)</f>
        <v/>
      </c>
      <c r="F187" s="14" t="str">
        <f>IF(Tabla1[[#This Row],[Código_Actividad]]="","",'[4]Formulario PPGR1'!#REF!)</f>
        <v/>
      </c>
      <c r="G187" s="264"/>
      <c r="H187" s="427" t="s">
        <v>802</v>
      </c>
      <c r="I187" s="448" t="s">
        <v>798</v>
      </c>
      <c r="J187" s="448">
        <v>150</v>
      </c>
      <c r="K187" s="473">
        <v>0.62</v>
      </c>
      <c r="L187" s="266">
        <f>+Tabla1[[#This Row],[Precio Unitario]]*Tabla1[[#This Row],[Cantidad de Insumos]]</f>
        <v>93</v>
      </c>
      <c r="M187" s="267" t="s">
        <v>799</v>
      </c>
      <c r="N187" s="265"/>
    </row>
    <row r="188" spans="2:14" x14ac:dyDescent="0.2">
      <c r="B188" s="14" t="str">
        <f>IF(Tabla1[[#This Row],[Código_Actividad]]="","",CONCATENATE(Tabla1[[#This Row],[POA]],".",Tabla1[[#This Row],[SRS]],".",Tabla1[[#This Row],[AREA]],".",Tabla1[[#This Row],[TIPO]]))</f>
        <v/>
      </c>
      <c r="C188" s="14" t="str">
        <f>IF(Tabla1[[#This Row],[Código_Actividad]]="","",'[4]Formulario PPGR1'!#REF!)</f>
        <v/>
      </c>
      <c r="D188" s="14" t="str">
        <f>IF(Tabla1[[#This Row],[Código_Actividad]]="","",'[4]Formulario PPGR1'!#REF!)</f>
        <v/>
      </c>
      <c r="E188" s="14" t="str">
        <f>IF(Tabla1[[#This Row],[Código_Actividad]]="","",'[4]Formulario PPGR1'!#REF!)</f>
        <v/>
      </c>
      <c r="F188" s="14" t="str">
        <f>IF(Tabla1[[#This Row],[Código_Actividad]]="","",'[4]Formulario PPGR1'!#REF!)</f>
        <v/>
      </c>
      <c r="G188" s="264"/>
      <c r="H188" s="427" t="s">
        <v>803</v>
      </c>
      <c r="I188" s="448" t="s">
        <v>804</v>
      </c>
      <c r="J188" s="448">
        <v>3000</v>
      </c>
      <c r="K188" s="473">
        <v>7.7</v>
      </c>
      <c r="L188" s="266">
        <f>+Tabla1[[#This Row],[Precio Unitario]]*Tabla1[[#This Row],[Cantidad de Insumos]]</f>
        <v>23100</v>
      </c>
      <c r="M188" s="267" t="s">
        <v>799</v>
      </c>
      <c r="N188" s="265"/>
    </row>
    <row r="189" spans="2:14" x14ac:dyDescent="0.2">
      <c r="B189" s="14" t="str">
        <f>IF(Tabla1[[#This Row],[Código_Actividad]]="","",CONCATENATE(Tabla1[[#This Row],[POA]],".",Tabla1[[#This Row],[SRS]],".",Tabla1[[#This Row],[AREA]],".",Tabla1[[#This Row],[TIPO]]))</f>
        <v/>
      </c>
      <c r="C189" s="14" t="str">
        <f>IF(Tabla1[[#This Row],[Código_Actividad]]="","",'[4]Formulario PPGR1'!#REF!)</f>
        <v/>
      </c>
      <c r="D189" s="14" t="str">
        <f>IF(Tabla1[[#This Row],[Código_Actividad]]="","",'[4]Formulario PPGR1'!#REF!)</f>
        <v/>
      </c>
      <c r="E189" s="14" t="str">
        <f>IF(Tabla1[[#This Row],[Código_Actividad]]="","",'[4]Formulario PPGR1'!#REF!)</f>
        <v/>
      </c>
      <c r="F189" s="14" t="str">
        <f>IF(Tabla1[[#This Row],[Código_Actividad]]="","",'[4]Formulario PPGR1'!#REF!)</f>
        <v/>
      </c>
      <c r="G189" s="264"/>
      <c r="H189" s="427" t="s">
        <v>805</v>
      </c>
      <c r="I189" s="448" t="s">
        <v>804</v>
      </c>
      <c r="J189" s="448">
        <v>2200</v>
      </c>
      <c r="K189" s="473">
        <v>2.73</v>
      </c>
      <c r="L189" s="266">
        <f>+Tabla1[[#This Row],[Precio Unitario]]*Tabla1[[#This Row],[Cantidad de Insumos]]</f>
        <v>6006</v>
      </c>
      <c r="M189" s="267" t="s">
        <v>799</v>
      </c>
      <c r="N189" s="265"/>
    </row>
    <row r="190" spans="2:14" x14ac:dyDescent="0.2">
      <c r="B190" s="14" t="str">
        <f>IF(Tabla1[[#This Row],[Código_Actividad]]="","",CONCATENATE(Tabla1[[#This Row],[POA]],".",Tabla1[[#This Row],[SRS]],".",Tabla1[[#This Row],[AREA]],".",Tabla1[[#This Row],[TIPO]]))</f>
        <v/>
      </c>
      <c r="C190" s="14" t="str">
        <f>IF(Tabla1[[#This Row],[Código_Actividad]]="","",'[4]Formulario PPGR1'!#REF!)</f>
        <v/>
      </c>
      <c r="D190" s="14" t="str">
        <f>IF(Tabla1[[#This Row],[Código_Actividad]]="","",'[4]Formulario PPGR1'!#REF!)</f>
        <v/>
      </c>
      <c r="E190" s="14" t="str">
        <f>IF(Tabla1[[#This Row],[Código_Actividad]]="","",'[4]Formulario PPGR1'!#REF!)</f>
        <v/>
      </c>
      <c r="F190" s="14" t="str">
        <f>IF(Tabla1[[#This Row],[Código_Actividad]]="","",'[4]Formulario PPGR1'!#REF!)</f>
        <v/>
      </c>
      <c r="G190" s="264"/>
      <c r="H190" s="427" t="s">
        <v>806</v>
      </c>
      <c r="I190" s="448" t="s">
        <v>804</v>
      </c>
      <c r="J190" s="448">
        <v>150</v>
      </c>
      <c r="K190" s="473">
        <v>3.89</v>
      </c>
      <c r="L190" s="266">
        <f>+Tabla1[[#This Row],[Precio Unitario]]*Tabla1[[#This Row],[Cantidad de Insumos]]</f>
        <v>583.5</v>
      </c>
      <c r="M190" s="267" t="s">
        <v>799</v>
      </c>
      <c r="N190" s="265"/>
    </row>
    <row r="191" spans="2:14" x14ac:dyDescent="0.2">
      <c r="B191" s="14" t="str">
        <f>IF(Tabla1[[#This Row],[Código_Actividad]]="","",CONCATENATE(Tabla1[[#This Row],[POA]],".",Tabla1[[#This Row],[SRS]],".",Tabla1[[#This Row],[AREA]],".",Tabla1[[#This Row],[TIPO]]))</f>
        <v/>
      </c>
      <c r="C191" s="14" t="str">
        <f>IF(Tabla1[[#This Row],[Código_Actividad]]="","",'[4]Formulario PPGR1'!#REF!)</f>
        <v/>
      </c>
      <c r="D191" s="14" t="str">
        <f>IF(Tabla1[[#This Row],[Código_Actividad]]="","",'[4]Formulario PPGR1'!#REF!)</f>
        <v/>
      </c>
      <c r="E191" s="14" t="str">
        <f>IF(Tabla1[[#This Row],[Código_Actividad]]="","",'[4]Formulario PPGR1'!#REF!)</f>
        <v/>
      </c>
      <c r="F191" s="14" t="str">
        <f>IF(Tabla1[[#This Row],[Código_Actividad]]="","",'[4]Formulario PPGR1'!#REF!)</f>
        <v/>
      </c>
      <c r="G191" s="264"/>
      <c r="H191" s="427" t="s">
        <v>807</v>
      </c>
      <c r="I191" s="448" t="s">
        <v>808</v>
      </c>
      <c r="J191" s="448">
        <v>600</v>
      </c>
      <c r="K191" s="473">
        <v>1790</v>
      </c>
      <c r="L191" s="266">
        <f>+Tabla1[[#This Row],[Precio Unitario]]*Tabla1[[#This Row],[Cantidad de Insumos]]</f>
        <v>1074000</v>
      </c>
      <c r="M191" s="267" t="s">
        <v>799</v>
      </c>
      <c r="N191" s="265"/>
    </row>
    <row r="192" spans="2:14" x14ac:dyDescent="0.2">
      <c r="B192" s="14" t="str">
        <f>IF(Tabla1[[#This Row],[Código_Actividad]]="","",CONCATENATE(Tabla1[[#This Row],[POA]],".",Tabla1[[#This Row],[SRS]],".",Tabla1[[#This Row],[AREA]],".",Tabla1[[#This Row],[TIPO]]))</f>
        <v/>
      </c>
      <c r="C192" s="14" t="str">
        <f>IF(Tabla1[[#This Row],[Código_Actividad]]="","",'[4]Formulario PPGR1'!#REF!)</f>
        <v/>
      </c>
      <c r="D192" s="14" t="str">
        <f>IF(Tabla1[[#This Row],[Código_Actividad]]="","",'[4]Formulario PPGR1'!#REF!)</f>
        <v/>
      </c>
      <c r="E192" s="14" t="str">
        <f>IF(Tabla1[[#This Row],[Código_Actividad]]="","",'[4]Formulario PPGR1'!#REF!)</f>
        <v/>
      </c>
      <c r="F192" s="14" t="str">
        <f>IF(Tabla1[[#This Row],[Código_Actividad]]="","",'[4]Formulario PPGR1'!#REF!)</f>
        <v/>
      </c>
      <c r="G192" s="264"/>
      <c r="H192" s="427" t="s">
        <v>809</v>
      </c>
      <c r="I192" s="448" t="s">
        <v>804</v>
      </c>
      <c r="J192" s="448">
        <v>125</v>
      </c>
      <c r="K192" s="473">
        <v>2350</v>
      </c>
      <c r="L192" s="266">
        <f>+Tabla1[[#This Row],[Precio Unitario]]*Tabla1[[#This Row],[Cantidad de Insumos]]</f>
        <v>293750</v>
      </c>
      <c r="M192" s="267" t="s">
        <v>799</v>
      </c>
      <c r="N192" s="265"/>
    </row>
    <row r="193" spans="2:14" x14ac:dyDescent="0.2">
      <c r="B193" s="14" t="str">
        <f>IF(Tabla1[[#This Row],[Código_Actividad]]="","",CONCATENATE(Tabla1[[#This Row],[POA]],".",Tabla1[[#This Row],[SRS]],".",Tabla1[[#This Row],[AREA]],".",Tabla1[[#This Row],[TIPO]]))</f>
        <v/>
      </c>
      <c r="C193" s="14" t="str">
        <f>IF(Tabla1[[#This Row],[Código_Actividad]]="","",'[4]Formulario PPGR1'!#REF!)</f>
        <v/>
      </c>
      <c r="D193" s="14" t="str">
        <f>IF(Tabla1[[#This Row],[Código_Actividad]]="","",'[4]Formulario PPGR1'!#REF!)</f>
        <v/>
      </c>
      <c r="E193" s="14" t="str">
        <f>IF(Tabla1[[#This Row],[Código_Actividad]]="","",'[4]Formulario PPGR1'!#REF!)</f>
        <v/>
      </c>
      <c r="F193" s="14" t="str">
        <f>IF(Tabla1[[#This Row],[Código_Actividad]]="","",'[4]Formulario PPGR1'!#REF!)</f>
        <v/>
      </c>
      <c r="G193" s="264"/>
      <c r="H193" s="427" t="s">
        <v>810</v>
      </c>
      <c r="I193" s="448" t="s">
        <v>811</v>
      </c>
      <c r="J193" s="448">
        <v>15</v>
      </c>
      <c r="K193" s="473">
        <v>13.2</v>
      </c>
      <c r="L193" s="266">
        <f>+Tabla1[[#This Row],[Precio Unitario]]*Tabla1[[#This Row],[Cantidad de Insumos]]</f>
        <v>198</v>
      </c>
      <c r="M193" s="267" t="s">
        <v>799</v>
      </c>
      <c r="N193" s="265"/>
    </row>
    <row r="194" spans="2:14" x14ac:dyDescent="0.2">
      <c r="B194" s="14" t="str">
        <f>IF(Tabla1[[#This Row],[Código_Actividad]]="","",CONCATENATE(Tabla1[[#This Row],[POA]],".",Tabla1[[#This Row],[SRS]],".",Tabla1[[#This Row],[AREA]],".",Tabla1[[#This Row],[TIPO]]))</f>
        <v/>
      </c>
      <c r="C194" s="14" t="str">
        <f>IF(Tabla1[[#This Row],[Código_Actividad]]="","",'[4]Formulario PPGR1'!#REF!)</f>
        <v/>
      </c>
      <c r="D194" s="14" t="str">
        <f>IF(Tabla1[[#This Row],[Código_Actividad]]="","",'[4]Formulario PPGR1'!#REF!)</f>
        <v/>
      </c>
      <c r="E194" s="14" t="str">
        <f>IF(Tabla1[[#This Row],[Código_Actividad]]="","",'[4]Formulario PPGR1'!#REF!)</f>
        <v/>
      </c>
      <c r="F194" s="14" t="str">
        <f>IF(Tabla1[[#This Row],[Código_Actividad]]="","",'[4]Formulario PPGR1'!#REF!)</f>
        <v/>
      </c>
      <c r="G194" s="264"/>
      <c r="H194" s="427" t="s">
        <v>812</v>
      </c>
      <c r="I194" s="448" t="s">
        <v>811</v>
      </c>
      <c r="J194" s="448">
        <v>25</v>
      </c>
      <c r="K194" s="473">
        <v>9.35</v>
      </c>
      <c r="L194" s="266">
        <f>+Tabla1[[#This Row],[Precio Unitario]]*Tabla1[[#This Row],[Cantidad de Insumos]]</f>
        <v>233.75</v>
      </c>
      <c r="M194" s="267" t="s">
        <v>799</v>
      </c>
      <c r="N194" s="265"/>
    </row>
    <row r="195" spans="2:14" x14ac:dyDescent="0.2">
      <c r="B195" s="14" t="str">
        <f>IF(Tabla1[[#This Row],[Código_Actividad]]="","",CONCATENATE(Tabla1[[#This Row],[POA]],".",Tabla1[[#This Row],[SRS]],".",Tabla1[[#This Row],[AREA]],".",Tabla1[[#This Row],[TIPO]]))</f>
        <v/>
      </c>
      <c r="C195" s="14" t="str">
        <f>IF(Tabla1[[#This Row],[Código_Actividad]]="","",'[4]Formulario PPGR1'!#REF!)</f>
        <v/>
      </c>
      <c r="D195" s="14" t="str">
        <f>IF(Tabla1[[#This Row],[Código_Actividad]]="","",'[4]Formulario PPGR1'!#REF!)</f>
        <v/>
      </c>
      <c r="E195" s="14" t="str">
        <f>IF(Tabla1[[#This Row],[Código_Actividad]]="","",'[4]Formulario PPGR1'!#REF!)</f>
        <v/>
      </c>
      <c r="F195" s="14" t="str">
        <f>IF(Tabla1[[#This Row],[Código_Actividad]]="","",'[4]Formulario PPGR1'!#REF!)</f>
        <v/>
      </c>
      <c r="G195" s="264"/>
      <c r="H195" s="427" t="s">
        <v>813</v>
      </c>
      <c r="I195" s="448" t="s">
        <v>811</v>
      </c>
      <c r="J195" s="448">
        <v>55</v>
      </c>
      <c r="K195" s="473">
        <v>115</v>
      </c>
      <c r="L195" s="266">
        <f>+Tabla1[[#This Row],[Precio Unitario]]*Tabla1[[#This Row],[Cantidad de Insumos]]</f>
        <v>6325</v>
      </c>
      <c r="M195" s="267" t="s">
        <v>799</v>
      </c>
      <c r="N195" s="265"/>
    </row>
    <row r="196" spans="2:14" x14ac:dyDescent="0.2">
      <c r="B196" s="14" t="str">
        <f>IF(Tabla1[[#This Row],[Código_Actividad]]="","",CONCATENATE(Tabla1[[#This Row],[POA]],".",Tabla1[[#This Row],[SRS]],".",Tabla1[[#This Row],[AREA]],".",Tabla1[[#This Row],[TIPO]]))</f>
        <v/>
      </c>
      <c r="C196" s="14" t="str">
        <f>IF(Tabla1[[#This Row],[Código_Actividad]]="","",'[4]Formulario PPGR1'!#REF!)</f>
        <v/>
      </c>
      <c r="D196" s="14" t="str">
        <f>IF(Tabla1[[#This Row],[Código_Actividad]]="","",'[4]Formulario PPGR1'!#REF!)</f>
        <v/>
      </c>
      <c r="E196" s="14" t="str">
        <f>IF(Tabla1[[#This Row],[Código_Actividad]]="","",'[4]Formulario PPGR1'!#REF!)</f>
        <v/>
      </c>
      <c r="F196" s="14" t="str">
        <f>IF(Tabla1[[#This Row],[Código_Actividad]]="","",'[4]Formulario PPGR1'!#REF!)</f>
        <v/>
      </c>
      <c r="G196" s="264"/>
      <c r="H196" s="427" t="s">
        <v>814</v>
      </c>
      <c r="I196" s="448" t="s">
        <v>815</v>
      </c>
      <c r="J196" s="448">
        <v>200</v>
      </c>
      <c r="K196" s="473">
        <v>36.6</v>
      </c>
      <c r="L196" s="266">
        <f>+Tabla1[[#This Row],[Precio Unitario]]*Tabla1[[#This Row],[Cantidad de Insumos]]</f>
        <v>7320</v>
      </c>
      <c r="M196" s="267" t="s">
        <v>799</v>
      </c>
      <c r="N196" s="265"/>
    </row>
    <row r="197" spans="2:14" x14ac:dyDescent="0.2">
      <c r="B197" s="14" t="str">
        <f>IF(Tabla1[[#This Row],[Código_Actividad]]="","",CONCATENATE(Tabla1[[#This Row],[POA]],".",Tabla1[[#This Row],[SRS]],".",Tabla1[[#This Row],[AREA]],".",Tabla1[[#This Row],[TIPO]]))</f>
        <v/>
      </c>
      <c r="C197" s="14" t="str">
        <f>IF(Tabla1[[#This Row],[Código_Actividad]]="","",'[4]Formulario PPGR1'!#REF!)</f>
        <v/>
      </c>
      <c r="D197" s="14" t="str">
        <f>IF(Tabla1[[#This Row],[Código_Actividad]]="","",'[4]Formulario PPGR1'!#REF!)</f>
        <v/>
      </c>
      <c r="E197" s="14" t="str">
        <f>IF(Tabla1[[#This Row],[Código_Actividad]]="","",'[4]Formulario PPGR1'!#REF!)</f>
        <v/>
      </c>
      <c r="F197" s="14" t="str">
        <f>IF(Tabla1[[#This Row],[Código_Actividad]]="","",'[4]Formulario PPGR1'!#REF!)</f>
        <v/>
      </c>
      <c r="G197" s="264"/>
      <c r="H197" s="427" t="s">
        <v>816</v>
      </c>
      <c r="I197" s="448" t="s">
        <v>804</v>
      </c>
      <c r="J197" s="448">
        <v>30</v>
      </c>
      <c r="K197" s="473">
        <v>0.85</v>
      </c>
      <c r="L197" s="266">
        <f>+Tabla1[[#This Row],[Precio Unitario]]*Tabla1[[#This Row],[Cantidad de Insumos]]</f>
        <v>25.5</v>
      </c>
      <c r="M197" s="267" t="s">
        <v>799</v>
      </c>
      <c r="N197" s="265"/>
    </row>
    <row r="198" spans="2:14" x14ac:dyDescent="0.25">
      <c r="B198" s="14" t="str">
        <f>IF(Tabla1[[#This Row],[Código_Actividad]]="","",CONCATENATE(Tabla1[[#This Row],[POA]],".",Tabla1[[#This Row],[SRS]],".",Tabla1[[#This Row],[AREA]],".",Tabla1[[#This Row],[TIPO]]))</f>
        <v/>
      </c>
      <c r="C198" s="14" t="str">
        <f>IF(Tabla1[[#This Row],[Código_Actividad]]="","",'[4]Formulario PPGR1'!#REF!)</f>
        <v/>
      </c>
      <c r="D198" s="14" t="str">
        <f>IF(Tabla1[[#This Row],[Código_Actividad]]="","",'[4]Formulario PPGR1'!#REF!)</f>
        <v/>
      </c>
      <c r="E198" s="14" t="str">
        <f>IF(Tabla1[[#This Row],[Código_Actividad]]="","",'[4]Formulario PPGR1'!#REF!)</f>
        <v/>
      </c>
      <c r="F198" s="14" t="str">
        <f>IF(Tabla1[[#This Row],[Código_Actividad]]="","",'[4]Formulario PPGR1'!#REF!)</f>
        <v/>
      </c>
      <c r="G198" s="264"/>
      <c r="H198" s="565" t="s">
        <v>817</v>
      </c>
      <c r="I198" s="448" t="s">
        <v>818</v>
      </c>
      <c r="J198" s="448">
        <v>30</v>
      </c>
      <c r="K198" s="473">
        <v>0.15</v>
      </c>
      <c r="L198" s="266">
        <f>+Tabla1[[#This Row],[Precio Unitario]]*Tabla1[[#This Row],[Cantidad de Insumos]]</f>
        <v>4.5</v>
      </c>
      <c r="M198" s="267" t="s">
        <v>799</v>
      </c>
      <c r="N198" s="265"/>
    </row>
    <row r="199" spans="2:14" ht="30" x14ac:dyDescent="0.2">
      <c r="B199" s="14" t="str">
        <f>IF(Tabla1[[#This Row],[Código_Actividad]]="","",CONCATENATE(Tabla1[[#This Row],[POA]],".",Tabla1[[#This Row],[SRS]],".",Tabla1[[#This Row],[AREA]],".",Tabla1[[#This Row],[TIPO]]))</f>
        <v/>
      </c>
      <c r="C199" s="14" t="str">
        <f>IF(Tabla1[[#This Row],[Código_Actividad]]="","",'[4]Formulario PPGR1'!#REF!)</f>
        <v/>
      </c>
      <c r="D199" s="14" t="str">
        <f>IF(Tabla1[[#This Row],[Código_Actividad]]="","",'[4]Formulario PPGR1'!#REF!)</f>
        <v/>
      </c>
      <c r="E199" s="14" t="str">
        <f>IF(Tabla1[[#This Row],[Código_Actividad]]="","",'[4]Formulario PPGR1'!#REF!)</f>
        <v/>
      </c>
      <c r="F199" s="14" t="str">
        <f>IF(Tabla1[[#This Row],[Código_Actividad]]="","",'[4]Formulario PPGR1'!#REF!)</f>
        <v/>
      </c>
      <c r="G199" s="264"/>
      <c r="H199" s="427" t="s">
        <v>819</v>
      </c>
      <c r="I199" s="448" t="s">
        <v>804</v>
      </c>
      <c r="J199" s="448">
        <v>202</v>
      </c>
      <c r="K199" s="473">
        <v>23</v>
      </c>
      <c r="L199" s="266">
        <f>+Tabla1[[#This Row],[Precio Unitario]]*Tabla1[[#This Row],[Cantidad de Insumos]]</f>
        <v>4646</v>
      </c>
      <c r="M199" s="267" t="s">
        <v>799</v>
      </c>
      <c r="N199" s="265"/>
    </row>
    <row r="200" spans="2:14" x14ac:dyDescent="0.25">
      <c r="B200" s="14" t="str">
        <f>IF(Tabla1[[#This Row],[Código_Actividad]]="","",CONCATENATE(Tabla1[[#This Row],[POA]],".",Tabla1[[#This Row],[SRS]],".",Tabla1[[#This Row],[AREA]],".",Tabla1[[#This Row],[TIPO]]))</f>
        <v/>
      </c>
      <c r="C200" s="14" t="str">
        <f>IF(Tabla1[[#This Row],[Código_Actividad]]="","",'[4]Formulario PPGR1'!#REF!)</f>
        <v/>
      </c>
      <c r="D200" s="14" t="str">
        <f>IF(Tabla1[[#This Row],[Código_Actividad]]="","",'[4]Formulario PPGR1'!#REF!)</f>
        <v/>
      </c>
      <c r="E200" s="14" t="str">
        <f>IF(Tabla1[[#This Row],[Código_Actividad]]="","",'[4]Formulario PPGR1'!#REF!)</f>
        <v/>
      </c>
      <c r="F200" s="14" t="str">
        <f>IF(Tabla1[[#This Row],[Código_Actividad]]="","",'[4]Formulario PPGR1'!#REF!)</f>
        <v/>
      </c>
      <c r="G200" s="264"/>
      <c r="H200" s="428" t="s">
        <v>820</v>
      </c>
      <c r="I200" s="448" t="s">
        <v>815</v>
      </c>
      <c r="J200" s="448">
        <v>15</v>
      </c>
      <c r="K200" s="473">
        <v>26.6</v>
      </c>
      <c r="L200" s="266">
        <f>+Tabla1[[#This Row],[Precio Unitario]]*Tabla1[[#This Row],[Cantidad de Insumos]]</f>
        <v>399</v>
      </c>
      <c r="M200" s="267" t="s">
        <v>799</v>
      </c>
      <c r="N200" s="265"/>
    </row>
    <row r="201" spans="2:14" x14ac:dyDescent="0.2">
      <c r="B201" s="14" t="str">
        <f>IF(Tabla1[[#This Row],[Código_Actividad]]="","",CONCATENATE(Tabla1[[#This Row],[POA]],".",Tabla1[[#This Row],[SRS]],".",Tabla1[[#This Row],[AREA]],".",Tabla1[[#This Row],[TIPO]]))</f>
        <v/>
      </c>
      <c r="C201" s="14" t="str">
        <f>IF(Tabla1[[#This Row],[Código_Actividad]]="","",'[4]Formulario PPGR1'!#REF!)</f>
        <v/>
      </c>
      <c r="D201" s="14" t="str">
        <f>IF(Tabla1[[#This Row],[Código_Actividad]]="","",'[4]Formulario PPGR1'!#REF!)</f>
        <v/>
      </c>
      <c r="E201" s="14" t="str">
        <f>IF(Tabla1[[#This Row],[Código_Actividad]]="","",'[4]Formulario PPGR1'!#REF!)</f>
        <v/>
      </c>
      <c r="F201" s="14" t="str">
        <f>IF(Tabla1[[#This Row],[Código_Actividad]]="","",'[4]Formulario PPGR1'!#REF!)</f>
        <v/>
      </c>
      <c r="G201" s="264"/>
      <c r="H201" s="427" t="s">
        <v>821</v>
      </c>
      <c r="I201" s="448" t="s">
        <v>804</v>
      </c>
      <c r="J201" s="448">
        <v>15</v>
      </c>
      <c r="K201" s="473">
        <v>9.42</v>
      </c>
      <c r="L201" s="266">
        <f>+Tabla1[[#This Row],[Precio Unitario]]*Tabla1[[#This Row],[Cantidad de Insumos]]</f>
        <v>141.30000000000001</v>
      </c>
      <c r="M201" s="267" t="s">
        <v>799</v>
      </c>
      <c r="N201" s="265"/>
    </row>
    <row r="202" spans="2:14" x14ac:dyDescent="0.2">
      <c r="B202" s="14" t="str">
        <f>IF(Tabla1[[#This Row],[Código_Actividad]]="","",CONCATENATE(Tabla1[[#This Row],[POA]],".",Tabla1[[#This Row],[SRS]],".",Tabla1[[#This Row],[AREA]],".",Tabla1[[#This Row],[TIPO]]))</f>
        <v/>
      </c>
      <c r="C202" s="14" t="str">
        <f>IF(Tabla1[[#This Row],[Código_Actividad]]="","",'[4]Formulario PPGR1'!#REF!)</f>
        <v/>
      </c>
      <c r="D202" s="14" t="str">
        <f>IF(Tabla1[[#This Row],[Código_Actividad]]="","",'[4]Formulario PPGR1'!#REF!)</f>
        <v/>
      </c>
      <c r="E202" s="14" t="str">
        <f>IF(Tabla1[[#This Row],[Código_Actividad]]="","",'[4]Formulario PPGR1'!#REF!)</f>
        <v/>
      </c>
      <c r="F202" s="14" t="str">
        <f>IF(Tabla1[[#This Row],[Código_Actividad]]="","",'[4]Formulario PPGR1'!#REF!)</f>
        <v/>
      </c>
      <c r="G202" s="264"/>
      <c r="H202" s="427" t="s">
        <v>822</v>
      </c>
      <c r="I202" s="448" t="s">
        <v>798</v>
      </c>
      <c r="J202" s="448">
        <v>100</v>
      </c>
      <c r="K202" s="473">
        <v>750</v>
      </c>
      <c r="L202" s="266">
        <f>+Tabla1[[#This Row],[Precio Unitario]]*Tabla1[[#This Row],[Cantidad de Insumos]]</f>
        <v>75000</v>
      </c>
      <c r="M202" s="267" t="s">
        <v>799</v>
      </c>
      <c r="N202" s="265"/>
    </row>
    <row r="203" spans="2:14" x14ac:dyDescent="0.2">
      <c r="B203" s="14" t="str">
        <f>IF(Tabla1[[#This Row],[Código_Actividad]]="","",CONCATENATE(Tabla1[[#This Row],[POA]],".",Tabla1[[#This Row],[SRS]],".",Tabla1[[#This Row],[AREA]],".",Tabla1[[#This Row],[TIPO]]))</f>
        <v/>
      </c>
      <c r="C203" s="14" t="str">
        <f>IF(Tabla1[[#This Row],[Código_Actividad]]="","",'[4]Formulario PPGR1'!#REF!)</f>
        <v/>
      </c>
      <c r="D203" s="14" t="str">
        <f>IF(Tabla1[[#This Row],[Código_Actividad]]="","",'[4]Formulario PPGR1'!#REF!)</f>
        <v/>
      </c>
      <c r="E203" s="14" t="str">
        <f>IF(Tabla1[[#This Row],[Código_Actividad]]="","",'[4]Formulario PPGR1'!#REF!)</f>
        <v/>
      </c>
      <c r="F203" s="14" t="str">
        <f>IF(Tabla1[[#This Row],[Código_Actividad]]="","",'[4]Formulario PPGR1'!#REF!)</f>
        <v/>
      </c>
      <c r="G203" s="264"/>
      <c r="H203" s="427" t="s">
        <v>823</v>
      </c>
      <c r="I203" s="448" t="s">
        <v>804</v>
      </c>
      <c r="J203" s="448">
        <v>20</v>
      </c>
      <c r="K203" s="473">
        <v>56.99</v>
      </c>
      <c r="L203" s="266">
        <f>+Tabla1[[#This Row],[Precio Unitario]]*Tabla1[[#This Row],[Cantidad de Insumos]]</f>
        <v>1139.8</v>
      </c>
      <c r="M203" s="267" t="s">
        <v>799</v>
      </c>
      <c r="N203" s="265"/>
    </row>
    <row r="204" spans="2:14" x14ac:dyDescent="0.2">
      <c r="B204" s="14" t="str">
        <f>IF(Tabla1[[#This Row],[Código_Actividad]]="","",CONCATENATE(Tabla1[[#This Row],[POA]],".",Tabla1[[#This Row],[SRS]],".",Tabla1[[#This Row],[AREA]],".",Tabla1[[#This Row],[TIPO]]))</f>
        <v/>
      </c>
      <c r="C204" s="14" t="str">
        <f>IF(Tabla1[[#This Row],[Código_Actividad]]="","",'[4]Formulario PPGR1'!#REF!)</f>
        <v/>
      </c>
      <c r="D204" s="14" t="str">
        <f>IF(Tabla1[[#This Row],[Código_Actividad]]="","",'[4]Formulario PPGR1'!#REF!)</f>
        <v/>
      </c>
      <c r="E204" s="14" t="str">
        <f>IF(Tabla1[[#This Row],[Código_Actividad]]="","",'[4]Formulario PPGR1'!#REF!)</f>
        <v/>
      </c>
      <c r="F204" s="14" t="str">
        <f>IF(Tabla1[[#This Row],[Código_Actividad]]="","",'[4]Formulario PPGR1'!#REF!)</f>
        <v/>
      </c>
      <c r="G204" s="264"/>
      <c r="H204" s="427" t="s">
        <v>824</v>
      </c>
      <c r="I204" s="448" t="s">
        <v>801</v>
      </c>
      <c r="J204" s="448">
        <v>35</v>
      </c>
      <c r="K204" s="473">
        <v>7.69</v>
      </c>
      <c r="L204" s="266">
        <f>+Tabla1[[#This Row],[Precio Unitario]]*Tabla1[[#This Row],[Cantidad de Insumos]]</f>
        <v>269.15000000000003</v>
      </c>
      <c r="M204" s="267" t="s">
        <v>799</v>
      </c>
      <c r="N204" s="265"/>
    </row>
    <row r="205" spans="2:14" x14ac:dyDescent="0.2">
      <c r="B205" s="14" t="str">
        <f>IF(Tabla1[[#This Row],[Código_Actividad]]="","",CONCATENATE(Tabla1[[#This Row],[POA]],".",Tabla1[[#This Row],[SRS]],".",Tabla1[[#This Row],[AREA]],".",Tabla1[[#This Row],[TIPO]]))</f>
        <v/>
      </c>
      <c r="C205" s="14" t="str">
        <f>IF(Tabla1[[#This Row],[Código_Actividad]]="","",'[4]Formulario PPGR1'!#REF!)</f>
        <v/>
      </c>
      <c r="D205" s="14" t="str">
        <f>IF(Tabla1[[#This Row],[Código_Actividad]]="","",'[4]Formulario PPGR1'!#REF!)</f>
        <v/>
      </c>
      <c r="E205" s="14" t="str">
        <f>IF(Tabla1[[#This Row],[Código_Actividad]]="","",'[4]Formulario PPGR1'!#REF!)</f>
        <v/>
      </c>
      <c r="F205" s="14" t="str">
        <f>IF(Tabla1[[#This Row],[Código_Actividad]]="","",'[4]Formulario PPGR1'!#REF!)</f>
        <v/>
      </c>
      <c r="G205" s="264"/>
      <c r="H205" s="427" t="s">
        <v>825</v>
      </c>
      <c r="I205" s="448" t="s">
        <v>804</v>
      </c>
      <c r="J205" s="448">
        <v>25</v>
      </c>
      <c r="K205" s="473">
        <v>8.69</v>
      </c>
      <c r="L205" s="266">
        <f>+Tabla1[[#This Row],[Precio Unitario]]*Tabla1[[#This Row],[Cantidad de Insumos]]</f>
        <v>217.25</v>
      </c>
      <c r="M205" s="267" t="s">
        <v>799</v>
      </c>
      <c r="N205" s="265"/>
    </row>
    <row r="206" spans="2:14" x14ac:dyDescent="0.2">
      <c r="B206" s="14" t="str">
        <f>IF(Tabla1[[#This Row],[Código_Actividad]]="","",CONCATENATE(Tabla1[[#This Row],[POA]],".",Tabla1[[#This Row],[SRS]],".",Tabla1[[#This Row],[AREA]],".",Tabla1[[#This Row],[TIPO]]))</f>
        <v/>
      </c>
      <c r="C206" s="14" t="str">
        <f>IF(Tabla1[[#This Row],[Código_Actividad]]="","",'[4]Formulario PPGR1'!#REF!)</f>
        <v/>
      </c>
      <c r="D206" s="14" t="str">
        <f>IF(Tabla1[[#This Row],[Código_Actividad]]="","",'[4]Formulario PPGR1'!#REF!)</f>
        <v/>
      </c>
      <c r="E206" s="14" t="str">
        <f>IF(Tabla1[[#This Row],[Código_Actividad]]="","",'[4]Formulario PPGR1'!#REF!)</f>
        <v/>
      </c>
      <c r="F206" s="14" t="str">
        <f>IF(Tabla1[[#This Row],[Código_Actividad]]="","",'[4]Formulario PPGR1'!#REF!)</f>
        <v/>
      </c>
      <c r="G206" s="264"/>
      <c r="H206" s="427" t="s">
        <v>826</v>
      </c>
      <c r="I206" s="448" t="s">
        <v>804</v>
      </c>
      <c r="J206" s="448">
        <v>200</v>
      </c>
      <c r="K206" s="473">
        <v>17.600000000000001</v>
      </c>
      <c r="L206" s="266">
        <f>+Tabla1[[#This Row],[Precio Unitario]]*Tabla1[[#This Row],[Cantidad de Insumos]]</f>
        <v>3520.0000000000005</v>
      </c>
      <c r="M206" s="267" t="s">
        <v>799</v>
      </c>
      <c r="N206" s="265"/>
    </row>
    <row r="207" spans="2:14" x14ac:dyDescent="0.2">
      <c r="B207" s="14" t="str">
        <f>IF(Tabla1[[#This Row],[Código_Actividad]]="","",CONCATENATE(Tabla1[[#This Row],[POA]],".",Tabla1[[#This Row],[SRS]],".",Tabla1[[#This Row],[AREA]],".",Tabla1[[#This Row],[TIPO]]))</f>
        <v/>
      </c>
      <c r="C207" s="14" t="str">
        <f>IF(Tabla1[[#This Row],[Código_Actividad]]="","",'[4]Formulario PPGR1'!#REF!)</f>
        <v/>
      </c>
      <c r="D207" s="14" t="str">
        <f>IF(Tabla1[[#This Row],[Código_Actividad]]="","",'[4]Formulario PPGR1'!#REF!)</f>
        <v/>
      </c>
      <c r="E207" s="14" t="str">
        <f>IF(Tabla1[[#This Row],[Código_Actividad]]="","",'[4]Formulario PPGR1'!#REF!)</f>
        <v/>
      </c>
      <c r="F207" s="14" t="str">
        <f>IF(Tabla1[[#This Row],[Código_Actividad]]="","",'[4]Formulario PPGR1'!#REF!)</f>
        <v/>
      </c>
      <c r="G207" s="264"/>
      <c r="H207" s="427" t="s">
        <v>827</v>
      </c>
      <c r="I207" s="448" t="s">
        <v>811</v>
      </c>
      <c r="J207" s="448">
        <v>200</v>
      </c>
      <c r="K207" s="473">
        <v>93.5</v>
      </c>
      <c r="L207" s="266">
        <f>+Tabla1[[#This Row],[Precio Unitario]]*Tabla1[[#This Row],[Cantidad de Insumos]]</f>
        <v>18700</v>
      </c>
      <c r="M207" s="267" t="s">
        <v>799</v>
      </c>
      <c r="N207" s="265"/>
    </row>
    <row r="208" spans="2:14" x14ac:dyDescent="0.2">
      <c r="B208" s="14" t="str">
        <f>IF(Tabla1[[#This Row],[Código_Actividad]]="","",CONCATENATE(Tabla1[[#This Row],[POA]],".",Tabla1[[#This Row],[SRS]],".",Tabla1[[#This Row],[AREA]],".",Tabla1[[#This Row],[TIPO]]))</f>
        <v/>
      </c>
      <c r="C208" s="14" t="str">
        <f>IF(Tabla1[[#This Row],[Código_Actividad]]="","",'[4]Formulario PPGR1'!#REF!)</f>
        <v/>
      </c>
      <c r="D208" s="14" t="str">
        <f>IF(Tabla1[[#This Row],[Código_Actividad]]="","",'[4]Formulario PPGR1'!#REF!)</f>
        <v/>
      </c>
      <c r="E208" s="14" t="str">
        <f>IF(Tabla1[[#This Row],[Código_Actividad]]="","",'[4]Formulario PPGR1'!#REF!)</f>
        <v/>
      </c>
      <c r="F208" s="14" t="str">
        <f>IF(Tabla1[[#This Row],[Código_Actividad]]="","",'[4]Formulario PPGR1'!#REF!)</f>
        <v/>
      </c>
      <c r="G208" s="264"/>
      <c r="H208" s="427" t="s">
        <v>828</v>
      </c>
      <c r="I208" s="448" t="s">
        <v>811</v>
      </c>
      <c r="J208" s="448">
        <v>200</v>
      </c>
      <c r="K208" s="473">
        <v>150</v>
      </c>
      <c r="L208" s="266">
        <f>+Tabla1[[#This Row],[Precio Unitario]]*Tabla1[[#This Row],[Cantidad de Insumos]]</f>
        <v>30000</v>
      </c>
      <c r="M208" s="267" t="s">
        <v>799</v>
      </c>
      <c r="N208" s="265"/>
    </row>
    <row r="209" spans="2:14" x14ac:dyDescent="0.2">
      <c r="B209" s="14" t="str">
        <f>IF(Tabla1[[#This Row],[Código_Actividad]]="","",CONCATENATE(Tabla1[[#This Row],[POA]],".",Tabla1[[#This Row],[SRS]],".",Tabla1[[#This Row],[AREA]],".",Tabla1[[#This Row],[TIPO]]))</f>
        <v/>
      </c>
      <c r="C209" s="14" t="str">
        <f>IF(Tabla1[[#This Row],[Código_Actividad]]="","",'[4]Formulario PPGR1'!#REF!)</f>
        <v/>
      </c>
      <c r="D209" s="14" t="str">
        <f>IF(Tabla1[[#This Row],[Código_Actividad]]="","",'[4]Formulario PPGR1'!#REF!)</f>
        <v/>
      </c>
      <c r="E209" s="14" t="str">
        <f>IF(Tabla1[[#This Row],[Código_Actividad]]="","",'[4]Formulario PPGR1'!#REF!)</f>
        <v/>
      </c>
      <c r="F209" s="14" t="str">
        <f>IF(Tabla1[[#This Row],[Código_Actividad]]="","",'[4]Formulario PPGR1'!#REF!)</f>
        <v/>
      </c>
      <c r="G209" s="264"/>
      <c r="H209" s="427" t="s">
        <v>829</v>
      </c>
      <c r="I209" s="448" t="s">
        <v>804</v>
      </c>
      <c r="J209" s="448">
        <v>348</v>
      </c>
      <c r="K209" s="473">
        <v>165</v>
      </c>
      <c r="L209" s="266">
        <f>+Tabla1[[#This Row],[Precio Unitario]]*Tabla1[[#This Row],[Cantidad de Insumos]]</f>
        <v>57420</v>
      </c>
      <c r="M209" s="267" t="s">
        <v>799</v>
      </c>
      <c r="N209" s="265"/>
    </row>
    <row r="210" spans="2:14" x14ac:dyDescent="0.25">
      <c r="B210" s="14" t="str">
        <f>IF(Tabla1[[#This Row],[Código_Actividad]]="","",CONCATENATE(Tabla1[[#This Row],[POA]],".",Tabla1[[#This Row],[SRS]],".",Tabla1[[#This Row],[AREA]],".",Tabla1[[#This Row],[TIPO]]))</f>
        <v/>
      </c>
      <c r="C210" s="14" t="str">
        <f>IF(Tabla1[[#This Row],[Código_Actividad]]="","",'[4]Formulario PPGR1'!#REF!)</f>
        <v/>
      </c>
      <c r="D210" s="14" t="str">
        <f>IF(Tabla1[[#This Row],[Código_Actividad]]="","",'[4]Formulario PPGR1'!#REF!)</f>
        <v/>
      </c>
      <c r="E210" s="14" t="str">
        <f>IF(Tabla1[[#This Row],[Código_Actividad]]="","",'[4]Formulario PPGR1'!#REF!)</f>
        <v/>
      </c>
      <c r="F210" s="14" t="str">
        <f>IF(Tabla1[[#This Row],[Código_Actividad]]="","",'[4]Formulario PPGR1'!#REF!)</f>
        <v/>
      </c>
      <c r="G210" s="264"/>
      <c r="H210" s="428" t="s">
        <v>830</v>
      </c>
      <c r="I210" s="448" t="s">
        <v>801</v>
      </c>
      <c r="J210" s="448">
        <v>50</v>
      </c>
      <c r="K210" s="473">
        <v>0.77</v>
      </c>
      <c r="L210" s="266">
        <f>+Tabla1[[#This Row],[Precio Unitario]]*Tabla1[[#This Row],[Cantidad de Insumos]]</f>
        <v>38.5</v>
      </c>
      <c r="M210" s="267" t="s">
        <v>799</v>
      </c>
      <c r="N210" s="265"/>
    </row>
    <row r="211" spans="2:14" x14ac:dyDescent="0.25">
      <c r="B211" s="14" t="str">
        <f>IF(Tabla1[[#This Row],[Código_Actividad]]="","",CONCATENATE(Tabla1[[#This Row],[POA]],".",Tabla1[[#This Row],[SRS]],".",Tabla1[[#This Row],[AREA]],".",Tabla1[[#This Row],[TIPO]]))</f>
        <v/>
      </c>
      <c r="C211" s="14" t="str">
        <f>IF(Tabla1[[#This Row],[Código_Actividad]]="","",'[4]Formulario PPGR1'!#REF!)</f>
        <v/>
      </c>
      <c r="D211" s="14" t="str">
        <f>IF(Tabla1[[#This Row],[Código_Actividad]]="","",'[4]Formulario PPGR1'!#REF!)</f>
        <v/>
      </c>
      <c r="E211" s="14" t="str">
        <f>IF(Tabla1[[#This Row],[Código_Actividad]]="","",'[4]Formulario PPGR1'!#REF!)</f>
        <v/>
      </c>
      <c r="F211" s="14" t="str">
        <f>IF(Tabla1[[#This Row],[Código_Actividad]]="","",'[4]Formulario PPGR1'!#REF!)</f>
        <v/>
      </c>
      <c r="G211" s="264"/>
      <c r="H211" s="428" t="s">
        <v>831</v>
      </c>
      <c r="I211" s="448" t="s">
        <v>811</v>
      </c>
      <c r="J211" s="448">
        <v>300</v>
      </c>
      <c r="K211" s="473">
        <v>0.81</v>
      </c>
      <c r="L211" s="266">
        <f>+Tabla1[[#This Row],[Precio Unitario]]*Tabla1[[#This Row],[Cantidad de Insumos]]</f>
        <v>243.00000000000003</v>
      </c>
      <c r="M211" s="267" t="s">
        <v>799</v>
      </c>
      <c r="N211" s="265"/>
    </row>
    <row r="212" spans="2:14" x14ac:dyDescent="0.2">
      <c r="B212" s="14" t="str">
        <f>IF(Tabla1[[#This Row],[Código_Actividad]]="","",CONCATENATE(Tabla1[[#This Row],[POA]],".",Tabla1[[#This Row],[SRS]],".",Tabla1[[#This Row],[AREA]],".",Tabla1[[#This Row],[TIPO]]))</f>
        <v/>
      </c>
      <c r="C212" s="14" t="str">
        <f>IF(Tabla1[[#This Row],[Código_Actividad]]="","",'[4]Formulario PPGR1'!#REF!)</f>
        <v/>
      </c>
      <c r="D212" s="14" t="str">
        <f>IF(Tabla1[[#This Row],[Código_Actividad]]="","",'[4]Formulario PPGR1'!#REF!)</f>
        <v/>
      </c>
      <c r="E212" s="14" t="str">
        <f>IF(Tabla1[[#This Row],[Código_Actividad]]="","",'[4]Formulario PPGR1'!#REF!)</f>
        <v/>
      </c>
      <c r="F212" s="14" t="str">
        <f>IF(Tabla1[[#This Row],[Código_Actividad]]="","",'[4]Formulario PPGR1'!#REF!)</f>
        <v/>
      </c>
      <c r="G212" s="264"/>
      <c r="H212" s="427" t="s">
        <v>832</v>
      </c>
      <c r="I212" s="448" t="s">
        <v>801</v>
      </c>
      <c r="J212" s="448">
        <v>115</v>
      </c>
      <c r="K212" s="473">
        <v>19.25</v>
      </c>
      <c r="L212" s="266">
        <f>+Tabla1[[#This Row],[Precio Unitario]]*Tabla1[[#This Row],[Cantidad de Insumos]]</f>
        <v>2213.75</v>
      </c>
      <c r="M212" s="267" t="s">
        <v>799</v>
      </c>
      <c r="N212" s="265"/>
    </row>
    <row r="213" spans="2:14" x14ac:dyDescent="0.2">
      <c r="B213" s="14" t="str">
        <f>IF(Tabla1[[#This Row],[Código_Actividad]]="","",CONCATENATE(Tabla1[[#This Row],[POA]],".",Tabla1[[#This Row],[SRS]],".",Tabla1[[#This Row],[AREA]],".",Tabla1[[#This Row],[TIPO]]))</f>
        <v/>
      </c>
      <c r="C213" s="14" t="str">
        <f>IF(Tabla1[[#This Row],[Código_Actividad]]="","",'[4]Formulario PPGR1'!#REF!)</f>
        <v/>
      </c>
      <c r="D213" s="14" t="str">
        <f>IF(Tabla1[[#This Row],[Código_Actividad]]="","",'[4]Formulario PPGR1'!#REF!)</f>
        <v/>
      </c>
      <c r="E213" s="14" t="str">
        <f>IF(Tabla1[[#This Row],[Código_Actividad]]="","",'[4]Formulario PPGR1'!#REF!)</f>
        <v/>
      </c>
      <c r="F213" s="14" t="str">
        <f>IF(Tabla1[[#This Row],[Código_Actividad]]="","",'[4]Formulario PPGR1'!#REF!)</f>
        <v/>
      </c>
      <c r="G213" s="264"/>
      <c r="H213" s="427" t="s">
        <v>833</v>
      </c>
      <c r="I213" s="448" t="s">
        <v>808</v>
      </c>
      <c r="J213" s="448">
        <v>800</v>
      </c>
      <c r="K213" s="473">
        <v>3374</v>
      </c>
      <c r="L213" s="266">
        <f>+Tabla1[[#This Row],[Precio Unitario]]*Tabla1[[#This Row],[Cantidad de Insumos]]</f>
        <v>2699200</v>
      </c>
      <c r="M213" s="267" t="s">
        <v>799</v>
      </c>
      <c r="N213" s="265"/>
    </row>
    <row r="214" spans="2:14" x14ac:dyDescent="0.2">
      <c r="B214" s="14" t="str">
        <f>IF(Tabla1[[#This Row],[Código_Actividad]]="","",CONCATENATE(Tabla1[[#This Row],[POA]],".",Tabla1[[#This Row],[SRS]],".",Tabla1[[#This Row],[AREA]],".",Tabla1[[#This Row],[TIPO]]))</f>
        <v/>
      </c>
      <c r="C214" s="14" t="str">
        <f>IF(Tabla1[[#This Row],[Código_Actividad]]="","",'[4]Formulario PPGR1'!#REF!)</f>
        <v/>
      </c>
      <c r="D214" s="14" t="str">
        <f>IF(Tabla1[[#This Row],[Código_Actividad]]="","",'[4]Formulario PPGR1'!#REF!)</f>
        <v/>
      </c>
      <c r="E214" s="14" t="str">
        <f>IF(Tabla1[[#This Row],[Código_Actividad]]="","",'[4]Formulario PPGR1'!#REF!)</f>
        <v/>
      </c>
      <c r="F214" s="14" t="str">
        <f>IF(Tabla1[[#This Row],[Código_Actividad]]="","",'[4]Formulario PPGR1'!#REF!)</f>
        <v/>
      </c>
      <c r="G214" s="264"/>
      <c r="H214" s="427" t="s">
        <v>834</v>
      </c>
      <c r="I214" s="448" t="s">
        <v>818</v>
      </c>
      <c r="J214" s="448">
        <v>115</v>
      </c>
      <c r="K214" s="473">
        <v>1.93</v>
      </c>
      <c r="L214" s="266">
        <f>+Tabla1[[#This Row],[Precio Unitario]]*Tabla1[[#This Row],[Cantidad de Insumos]]</f>
        <v>221.95</v>
      </c>
      <c r="M214" s="267" t="s">
        <v>799</v>
      </c>
      <c r="N214" s="265"/>
    </row>
    <row r="215" spans="2:14" x14ac:dyDescent="0.2">
      <c r="B215" s="14" t="str">
        <f>IF(Tabla1[[#This Row],[Código_Actividad]]="","",CONCATENATE(Tabla1[[#This Row],[POA]],".",Tabla1[[#This Row],[SRS]],".",Tabla1[[#This Row],[AREA]],".",Tabla1[[#This Row],[TIPO]]))</f>
        <v/>
      </c>
      <c r="C215" s="14" t="str">
        <f>IF(Tabla1[[#This Row],[Código_Actividad]]="","",'[4]Formulario PPGR1'!#REF!)</f>
        <v/>
      </c>
      <c r="D215" s="14" t="str">
        <f>IF(Tabla1[[#This Row],[Código_Actividad]]="","",'[4]Formulario PPGR1'!#REF!)</f>
        <v/>
      </c>
      <c r="E215" s="14" t="str">
        <f>IF(Tabla1[[#This Row],[Código_Actividad]]="","",'[4]Formulario PPGR1'!#REF!)</f>
        <v/>
      </c>
      <c r="F215" s="14" t="str">
        <f>IF(Tabla1[[#This Row],[Código_Actividad]]="","",'[4]Formulario PPGR1'!#REF!)</f>
        <v/>
      </c>
      <c r="G215" s="264"/>
      <c r="H215" s="427" t="s">
        <v>835</v>
      </c>
      <c r="I215" s="448" t="s">
        <v>808</v>
      </c>
      <c r="J215" s="448">
        <v>1000</v>
      </c>
      <c r="K215" s="473">
        <v>52.57</v>
      </c>
      <c r="L215" s="266">
        <f>+Tabla1[[#This Row],[Precio Unitario]]*Tabla1[[#This Row],[Cantidad de Insumos]]</f>
        <v>52570</v>
      </c>
      <c r="M215" s="267" t="s">
        <v>799</v>
      </c>
      <c r="N215" s="265"/>
    </row>
    <row r="216" spans="2:14" x14ac:dyDescent="0.2">
      <c r="B216" s="14" t="str">
        <f>IF(Tabla1[[#This Row],[Código_Actividad]]="","",CONCATENATE(Tabla1[[#This Row],[POA]],".",Tabla1[[#This Row],[SRS]],".",Tabla1[[#This Row],[AREA]],".",Tabla1[[#This Row],[TIPO]]))</f>
        <v/>
      </c>
      <c r="C216" s="14" t="str">
        <f>IF(Tabla1[[#This Row],[Código_Actividad]]="","",'[4]Formulario PPGR1'!#REF!)</f>
        <v/>
      </c>
      <c r="D216" s="14" t="str">
        <f>IF(Tabla1[[#This Row],[Código_Actividad]]="","",'[4]Formulario PPGR1'!#REF!)</f>
        <v/>
      </c>
      <c r="E216" s="14" t="str">
        <f>IF(Tabla1[[#This Row],[Código_Actividad]]="","",'[4]Formulario PPGR1'!#REF!)</f>
        <v/>
      </c>
      <c r="F216" s="14" t="str">
        <f>IF(Tabla1[[#This Row],[Código_Actividad]]="","",'[4]Formulario PPGR1'!#REF!)</f>
        <v/>
      </c>
      <c r="G216" s="264"/>
      <c r="H216" s="427" t="s">
        <v>836</v>
      </c>
      <c r="I216" s="448" t="s">
        <v>801</v>
      </c>
      <c r="J216" s="448">
        <v>200</v>
      </c>
      <c r="K216" s="473">
        <v>24.2</v>
      </c>
      <c r="L216" s="266">
        <f>+Tabla1[[#This Row],[Precio Unitario]]*Tabla1[[#This Row],[Cantidad de Insumos]]</f>
        <v>4840</v>
      </c>
      <c r="M216" s="267" t="s">
        <v>799</v>
      </c>
      <c r="N216" s="265"/>
    </row>
    <row r="217" spans="2:14" x14ac:dyDescent="0.2">
      <c r="B217" s="14" t="str">
        <f>IF(Tabla1[[#This Row],[Código_Actividad]]="","",CONCATENATE(Tabla1[[#This Row],[POA]],".",Tabla1[[#This Row],[SRS]],".",Tabla1[[#This Row],[AREA]],".",Tabla1[[#This Row],[TIPO]]))</f>
        <v/>
      </c>
      <c r="C217" s="14" t="str">
        <f>IF(Tabla1[[#This Row],[Código_Actividad]]="","",'[4]Formulario PPGR1'!#REF!)</f>
        <v/>
      </c>
      <c r="D217" s="14" t="str">
        <f>IF(Tabla1[[#This Row],[Código_Actividad]]="","",'[4]Formulario PPGR1'!#REF!)</f>
        <v/>
      </c>
      <c r="E217" s="14" t="str">
        <f>IF(Tabla1[[#This Row],[Código_Actividad]]="","",'[4]Formulario PPGR1'!#REF!)</f>
        <v/>
      </c>
      <c r="F217" s="14" t="str">
        <f>IF(Tabla1[[#This Row],[Código_Actividad]]="","",'[4]Formulario PPGR1'!#REF!)</f>
        <v/>
      </c>
      <c r="G217" s="264"/>
      <c r="H217" s="427" t="s">
        <v>837</v>
      </c>
      <c r="I217" s="448" t="s">
        <v>838</v>
      </c>
      <c r="J217" s="448">
        <v>250</v>
      </c>
      <c r="K217" s="473">
        <v>2.69</v>
      </c>
      <c r="L217" s="266">
        <f>+Tabla1[[#This Row],[Precio Unitario]]*Tabla1[[#This Row],[Cantidad de Insumos]]</f>
        <v>672.5</v>
      </c>
      <c r="M217" s="267" t="s">
        <v>799</v>
      </c>
      <c r="N217" s="265"/>
    </row>
    <row r="218" spans="2:14" x14ac:dyDescent="0.2">
      <c r="B218" s="14" t="str">
        <f>IF(Tabla1[[#This Row],[Código_Actividad]]="","",CONCATENATE(Tabla1[[#This Row],[POA]],".",Tabla1[[#This Row],[SRS]],".",Tabla1[[#This Row],[AREA]],".",Tabla1[[#This Row],[TIPO]]))</f>
        <v/>
      </c>
      <c r="C218" s="14" t="str">
        <f>IF(Tabla1[[#This Row],[Código_Actividad]]="","",'[4]Formulario PPGR1'!#REF!)</f>
        <v/>
      </c>
      <c r="D218" s="14" t="str">
        <f>IF(Tabla1[[#This Row],[Código_Actividad]]="","",'[4]Formulario PPGR1'!#REF!)</f>
        <v/>
      </c>
      <c r="E218" s="14" t="str">
        <f>IF(Tabla1[[#This Row],[Código_Actividad]]="","",'[4]Formulario PPGR1'!#REF!)</f>
        <v/>
      </c>
      <c r="F218" s="14" t="str">
        <f>IF(Tabla1[[#This Row],[Código_Actividad]]="","",'[4]Formulario PPGR1'!#REF!)</f>
        <v/>
      </c>
      <c r="G218" s="264"/>
      <c r="H218" s="427" t="s">
        <v>839</v>
      </c>
      <c r="I218" s="448" t="s">
        <v>811</v>
      </c>
      <c r="J218" s="448">
        <v>250</v>
      </c>
      <c r="K218" s="473">
        <v>47.3</v>
      </c>
      <c r="L218" s="266">
        <f>+Tabla1[[#This Row],[Precio Unitario]]*Tabla1[[#This Row],[Cantidad de Insumos]]</f>
        <v>11825</v>
      </c>
      <c r="M218" s="267" t="s">
        <v>799</v>
      </c>
      <c r="N218" s="265"/>
    </row>
    <row r="219" spans="2:14" x14ac:dyDescent="0.2">
      <c r="B219" s="14" t="str">
        <f>IF(Tabla1[[#This Row],[Código_Actividad]]="","",CONCATENATE(Tabla1[[#This Row],[POA]],".",Tabla1[[#This Row],[SRS]],".",Tabla1[[#This Row],[AREA]],".",Tabla1[[#This Row],[TIPO]]))</f>
        <v/>
      </c>
      <c r="C219" s="14" t="str">
        <f>IF(Tabla1[[#This Row],[Código_Actividad]]="","",'[4]Formulario PPGR1'!#REF!)</f>
        <v/>
      </c>
      <c r="D219" s="14" t="str">
        <f>IF(Tabla1[[#This Row],[Código_Actividad]]="","",'[4]Formulario PPGR1'!#REF!)</f>
        <v/>
      </c>
      <c r="E219" s="14" t="str">
        <f>IF(Tabla1[[#This Row],[Código_Actividad]]="","",'[4]Formulario PPGR1'!#REF!)</f>
        <v/>
      </c>
      <c r="F219" s="14" t="str">
        <f>IF(Tabla1[[#This Row],[Código_Actividad]]="","",'[4]Formulario PPGR1'!#REF!)</f>
        <v/>
      </c>
      <c r="G219" s="264"/>
      <c r="H219" s="427" t="s">
        <v>840</v>
      </c>
      <c r="I219" s="448" t="s">
        <v>804</v>
      </c>
      <c r="J219" s="448">
        <v>600</v>
      </c>
      <c r="K219" s="473">
        <v>16.39</v>
      </c>
      <c r="L219" s="266">
        <f>+Tabla1[[#This Row],[Precio Unitario]]*Tabla1[[#This Row],[Cantidad de Insumos]]</f>
        <v>9834</v>
      </c>
      <c r="M219" s="267" t="s">
        <v>799</v>
      </c>
      <c r="N219" s="265"/>
    </row>
    <row r="220" spans="2:14" x14ac:dyDescent="0.2">
      <c r="B220" s="14" t="str">
        <f>IF(Tabla1[[#This Row],[Código_Actividad]]="","",CONCATENATE(Tabla1[[#This Row],[POA]],".",Tabla1[[#This Row],[SRS]],".",Tabla1[[#This Row],[AREA]],".",Tabla1[[#This Row],[TIPO]]))</f>
        <v/>
      </c>
      <c r="C220" s="14" t="str">
        <f>IF(Tabla1[[#This Row],[Código_Actividad]]="","",'[4]Formulario PPGR1'!#REF!)</f>
        <v/>
      </c>
      <c r="D220" s="14" t="str">
        <f>IF(Tabla1[[#This Row],[Código_Actividad]]="","",'[4]Formulario PPGR1'!#REF!)</f>
        <v/>
      </c>
      <c r="E220" s="14" t="str">
        <f>IF(Tabla1[[#This Row],[Código_Actividad]]="","",'[4]Formulario PPGR1'!#REF!)</f>
        <v/>
      </c>
      <c r="F220" s="14" t="str">
        <f>IF(Tabla1[[#This Row],[Código_Actividad]]="","",'[4]Formulario PPGR1'!#REF!)</f>
        <v/>
      </c>
      <c r="G220" s="264"/>
      <c r="H220" s="427" t="s">
        <v>841</v>
      </c>
      <c r="I220" s="448" t="s">
        <v>801</v>
      </c>
      <c r="J220" s="448">
        <v>100</v>
      </c>
      <c r="K220" s="473">
        <v>198</v>
      </c>
      <c r="L220" s="266">
        <f>+Tabla1[[#This Row],[Precio Unitario]]*Tabla1[[#This Row],[Cantidad de Insumos]]</f>
        <v>19800</v>
      </c>
      <c r="M220" s="267" t="s">
        <v>799</v>
      </c>
      <c r="N220" s="265"/>
    </row>
    <row r="221" spans="2:14" x14ac:dyDescent="0.2">
      <c r="B221" s="14" t="str">
        <f>IF(Tabla1[[#This Row],[Código_Actividad]]="","",CONCATENATE(Tabla1[[#This Row],[POA]],".",Tabla1[[#This Row],[SRS]],".",Tabla1[[#This Row],[AREA]],".",Tabla1[[#This Row],[TIPO]]))</f>
        <v/>
      </c>
      <c r="C221" s="14" t="str">
        <f>IF(Tabla1[[#This Row],[Código_Actividad]]="","",'[4]Formulario PPGR1'!#REF!)</f>
        <v/>
      </c>
      <c r="D221" s="14" t="str">
        <f>IF(Tabla1[[#This Row],[Código_Actividad]]="","",'[4]Formulario PPGR1'!#REF!)</f>
        <v/>
      </c>
      <c r="E221" s="14" t="str">
        <f>IF(Tabla1[[#This Row],[Código_Actividad]]="","",'[4]Formulario PPGR1'!#REF!)</f>
        <v/>
      </c>
      <c r="F221" s="14" t="str">
        <f>IF(Tabla1[[#This Row],[Código_Actividad]]="","",'[4]Formulario PPGR1'!#REF!)</f>
        <v/>
      </c>
      <c r="G221" s="264"/>
      <c r="H221" s="427" t="s">
        <v>842</v>
      </c>
      <c r="I221" s="448" t="s">
        <v>801</v>
      </c>
      <c r="J221" s="448">
        <v>150</v>
      </c>
      <c r="K221" s="473">
        <v>7.98</v>
      </c>
      <c r="L221" s="266">
        <f>+Tabla1[[#This Row],[Precio Unitario]]*Tabla1[[#This Row],[Cantidad de Insumos]]</f>
        <v>1197</v>
      </c>
      <c r="M221" s="267" t="s">
        <v>799</v>
      </c>
      <c r="N221" s="265"/>
    </row>
    <row r="222" spans="2:14" x14ac:dyDescent="0.2">
      <c r="B222" s="14" t="str">
        <f>IF(Tabla1[[#This Row],[Código_Actividad]]="","",CONCATENATE(Tabla1[[#This Row],[POA]],".",Tabla1[[#This Row],[SRS]],".",Tabla1[[#This Row],[AREA]],".",Tabla1[[#This Row],[TIPO]]))</f>
        <v/>
      </c>
      <c r="C222" s="14" t="str">
        <f>IF(Tabla1[[#This Row],[Código_Actividad]]="","",'[4]Formulario PPGR1'!#REF!)</f>
        <v/>
      </c>
      <c r="D222" s="14" t="str">
        <f>IF(Tabla1[[#This Row],[Código_Actividad]]="","",'[4]Formulario PPGR1'!#REF!)</f>
        <v/>
      </c>
      <c r="E222" s="14" t="str">
        <f>IF(Tabla1[[#This Row],[Código_Actividad]]="","",'[4]Formulario PPGR1'!#REF!)</f>
        <v/>
      </c>
      <c r="F222" s="14" t="str">
        <f>IF(Tabla1[[#This Row],[Código_Actividad]]="","",'[4]Formulario PPGR1'!#REF!)</f>
        <v/>
      </c>
      <c r="G222" s="264"/>
      <c r="H222" s="427" t="s">
        <v>843</v>
      </c>
      <c r="I222" s="448" t="s">
        <v>811</v>
      </c>
      <c r="J222" s="448">
        <v>150</v>
      </c>
      <c r="K222" s="473">
        <v>49.5</v>
      </c>
      <c r="L222" s="266">
        <f>+Tabla1[[#This Row],[Precio Unitario]]*Tabla1[[#This Row],[Cantidad de Insumos]]</f>
        <v>7425</v>
      </c>
      <c r="M222" s="267" t="s">
        <v>799</v>
      </c>
      <c r="N222" s="265"/>
    </row>
    <row r="223" spans="2:14" x14ac:dyDescent="0.2">
      <c r="B223" s="14" t="str">
        <f>IF(Tabla1[[#This Row],[Código_Actividad]]="","",CONCATENATE(Tabla1[[#This Row],[POA]],".",Tabla1[[#This Row],[SRS]],".",Tabla1[[#This Row],[AREA]],".",Tabla1[[#This Row],[TIPO]]))</f>
        <v/>
      </c>
      <c r="C223" s="14" t="str">
        <f>IF(Tabla1[[#This Row],[Código_Actividad]]="","",'[4]Formulario PPGR1'!#REF!)</f>
        <v/>
      </c>
      <c r="D223" s="14" t="str">
        <f>IF(Tabla1[[#This Row],[Código_Actividad]]="","",'[4]Formulario PPGR1'!#REF!)</f>
        <v/>
      </c>
      <c r="E223" s="14" t="str">
        <f>IF(Tabla1[[#This Row],[Código_Actividad]]="","",'[4]Formulario PPGR1'!#REF!)</f>
        <v/>
      </c>
      <c r="F223" s="14" t="str">
        <f>IF(Tabla1[[#This Row],[Código_Actividad]]="","",'[4]Formulario PPGR1'!#REF!)</f>
        <v/>
      </c>
      <c r="G223" s="264"/>
      <c r="H223" s="427" t="s">
        <v>844</v>
      </c>
      <c r="I223" s="448" t="s">
        <v>845</v>
      </c>
      <c r="J223" s="448">
        <v>50</v>
      </c>
      <c r="K223" s="473">
        <v>900</v>
      </c>
      <c r="L223" s="266">
        <f>+Tabla1[[#This Row],[Precio Unitario]]*Tabla1[[#This Row],[Cantidad de Insumos]]</f>
        <v>45000</v>
      </c>
      <c r="M223" s="267" t="s">
        <v>799</v>
      </c>
      <c r="N223" s="265"/>
    </row>
    <row r="224" spans="2:14" x14ac:dyDescent="0.25">
      <c r="B224" s="14" t="str">
        <f>IF(Tabla1[[#This Row],[Código_Actividad]]="","",CONCATENATE(Tabla1[[#This Row],[POA]],".",Tabla1[[#This Row],[SRS]],".",Tabla1[[#This Row],[AREA]],".",Tabla1[[#This Row],[TIPO]]))</f>
        <v/>
      </c>
      <c r="C224" s="14" t="str">
        <f>IF(Tabla1[[#This Row],[Código_Actividad]]="","",'[4]Formulario PPGR1'!#REF!)</f>
        <v/>
      </c>
      <c r="D224" s="14" t="str">
        <f>IF(Tabla1[[#This Row],[Código_Actividad]]="","",'[4]Formulario PPGR1'!#REF!)</f>
        <v/>
      </c>
      <c r="E224" s="14" t="str">
        <f>IF(Tabla1[[#This Row],[Código_Actividad]]="","",'[4]Formulario PPGR1'!#REF!)</f>
        <v/>
      </c>
      <c r="F224" s="14" t="str">
        <f>IF(Tabla1[[#This Row],[Código_Actividad]]="","",'[4]Formulario PPGR1'!#REF!)</f>
        <v/>
      </c>
      <c r="G224" s="264"/>
      <c r="H224" s="428" t="s">
        <v>846</v>
      </c>
      <c r="I224" s="448" t="s">
        <v>804</v>
      </c>
      <c r="J224" s="448">
        <v>150</v>
      </c>
      <c r="K224" s="473">
        <v>2131.8000000000002</v>
      </c>
      <c r="L224" s="266">
        <f>+Tabla1[[#This Row],[Precio Unitario]]*Tabla1[[#This Row],[Cantidad de Insumos]]</f>
        <v>319770</v>
      </c>
      <c r="M224" s="267" t="s">
        <v>799</v>
      </c>
      <c r="N224" s="265"/>
    </row>
    <row r="225" spans="2:14" x14ac:dyDescent="0.25">
      <c r="B225" s="14" t="str">
        <f>IF(Tabla1[[#This Row],[Código_Actividad]]="","",CONCATENATE(Tabla1[[#This Row],[POA]],".",Tabla1[[#This Row],[SRS]],".",Tabla1[[#This Row],[AREA]],".",Tabla1[[#This Row],[TIPO]]))</f>
        <v/>
      </c>
      <c r="C225" s="14" t="str">
        <f>IF(Tabla1[[#This Row],[Código_Actividad]]="","",'[4]Formulario PPGR1'!#REF!)</f>
        <v/>
      </c>
      <c r="D225" s="14" t="str">
        <f>IF(Tabla1[[#This Row],[Código_Actividad]]="","",'[4]Formulario PPGR1'!#REF!)</f>
        <v/>
      </c>
      <c r="E225" s="14" t="str">
        <f>IF(Tabla1[[#This Row],[Código_Actividad]]="","",'[4]Formulario PPGR1'!#REF!)</f>
        <v/>
      </c>
      <c r="F225" s="14" t="str">
        <f>IF(Tabla1[[#This Row],[Código_Actividad]]="","",'[4]Formulario PPGR1'!#REF!)</f>
        <v/>
      </c>
      <c r="G225" s="264"/>
      <c r="H225" s="429" t="s">
        <v>847</v>
      </c>
      <c r="I225" s="448" t="s">
        <v>811</v>
      </c>
      <c r="J225" s="448">
        <v>125</v>
      </c>
      <c r="K225" s="473">
        <v>1.56</v>
      </c>
      <c r="L225" s="266">
        <f>+Tabla1[[#This Row],[Precio Unitario]]*Tabla1[[#This Row],[Cantidad de Insumos]]</f>
        <v>195</v>
      </c>
      <c r="M225" s="267" t="s">
        <v>799</v>
      </c>
      <c r="N225" s="265"/>
    </row>
    <row r="226" spans="2:14" x14ac:dyDescent="0.25">
      <c r="B226" s="14" t="str">
        <f>IF(Tabla1[[#This Row],[Código_Actividad]]="","",CONCATENATE(Tabla1[[#This Row],[POA]],".",Tabla1[[#This Row],[SRS]],".",Tabla1[[#This Row],[AREA]],".",Tabla1[[#This Row],[TIPO]]))</f>
        <v/>
      </c>
      <c r="C226" s="14" t="str">
        <f>IF(Tabla1[[#This Row],[Código_Actividad]]="","",'[4]Formulario PPGR1'!#REF!)</f>
        <v/>
      </c>
      <c r="D226" s="14" t="str">
        <f>IF(Tabla1[[#This Row],[Código_Actividad]]="","",'[4]Formulario PPGR1'!#REF!)</f>
        <v/>
      </c>
      <c r="E226" s="14" t="str">
        <f>IF(Tabla1[[#This Row],[Código_Actividad]]="","",'[4]Formulario PPGR1'!#REF!)</f>
        <v/>
      </c>
      <c r="F226" s="14" t="str">
        <f>IF(Tabla1[[#This Row],[Código_Actividad]]="","",'[4]Formulario PPGR1'!#REF!)</f>
        <v/>
      </c>
      <c r="G226" s="264"/>
      <c r="H226" s="428" t="s">
        <v>848</v>
      </c>
      <c r="I226" s="448" t="s">
        <v>811</v>
      </c>
      <c r="J226" s="448">
        <v>100</v>
      </c>
      <c r="K226" s="473">
        <v>19.23</v>
      </c>
      <c r="L226" s="266">
        <f>+Tabla1[[#This Row],[Precio Unitario]]*Tabla1[[#This Row],[Cantidad de Insumos]]</f>
        <v>1923</v>
      </c>
      <c r="M226" s="267" t="s">
        <v>799</v>
      </c>
      <c r="N226" s="265"/>
    </row>
    <row r="227" spans="2:14" x14ac:dyDescent="0.25">
      <c r="B227" s="14" t="str">
        <f>IF(Tabla1[[#This Row],[Código_Actividad]]="","",CONCATENATE(Tabla1[[#This Row],[POA]],".",Tabla1[[#This Row],[SRS]],".",Tabla1[[#This Row],[AREA]],".",Tabla1[[#This Row],[TIPO]]))</f>
        <v/>
      </c>
      <c r="C227" s="14" t="str">
        <f>IF(Tabla1[[#This Row],[Código_Actividad]]="","",'[4]Formulario PPGR1'!#REF!)</f>
        <v/>
      </c>
      <c r="D227" s="14" t="str">
        <f>IF(Tabla1[[#This Row],[Código_Actividad]]="","",'[4]Formulario PPGR1'!#REF!)</f>
        <v/>
      </c>
      <c r="E227" s="14" t="str">
        <f>IF(Tabla1[[#This Row],[Código_Actividad]]="","",'[4]Formulario PPGR1'!#REF!)</f>
        <v/>
      </c>
      <c r="F227" s="14" t="str">
        <f>IF(Tabla1[[#This Row],[Código_Actividad]]="","",'[4]Formulario PPGR1'!#REF!)</f>
        <v/>
      </c>
      <c r="G227" s="264"/>
      <c r="H227" s="428" t="s">
        <v>849</v>
      </c>
      <c r="I227" s="448" t="s">
        <v>811</v>
      </c>
      <c r="J227" s="448">
        <v>200</v>
      </c>
      <c r="K227" s="473">
        <v>13</v>
      </c>
      <c r="L227" s="266">
        <f>+Tabla1[[#This Row],[Precio Unitario]]*Tabla1[[#This Row],[Cantidad de Insumos]]</f>
        <v>2600</v>
      </c>
      <c r="M227" s="267" t="s">
        <v>799</v>
      </c>
      <c r="N227" s="265"/>
    </row>
    <row r="228" spans="2:14" x14ac:dyDescent="0.25">
      <c r="B228" s="14" t="str">
        <f>IF(Tabla1[[#This Row],[Código_Actividad]]="","",CONCATENATE(Tabla1[[#This Row],[POA]],".",Tabla1[[#This Row],[SRS]],".",Tabla1[[#This Row],[AREA]],".",Tabla1[[#This Row],[TIPO]]))</f>
        <v/>
      </c>
      <c r="C228" s="14" t="str">
        <f>IF(Tabla1[[#This Row],[Código_Actividad]]="","",'[4]Formulario PPGR1'!#REF!)</f>
        <v/>
      </c>
      <c r="D228" s="14" t="str">
        <f>IF(Tabla1[[#This Row],[Código_Actividad]]="","",'[4]Formulario PPGR1'!#REF!)</f>
        <v/>
      </c>
      <c r="E228" s="14" t="str">
        <f>IF(Tabla1[[#This Row],[Código_Actividad]]="","",'[4]Formulario PPGR1'!#REF!)</f>
        <v/>
      </c>
      <c r="F228" s="14" t="str">
        <f>IF(Tabla1[[#This Row],[Código_Actividad]]="","",'[4]Formulario PPGR1'!#REF!)</f>
        <v/>
      </c>
      <c r="G228" s="264"/>
      <c r="H228" s="428" t="s">
        <v>850</v>
      </c>
      <c r="I228" s="448" t="s">
        <v>851</v>
      </c>
      <c r="J228" s="448">
        <v>300</v>
      </c>
      <c r="K228" s="473">
        <v>0.88</v>
      </c>
      <c r="L228" s="266">
        <f>+Tabla1[[#This Row],[Precio Unitario]]*Tabla1[[#This Row],[Cantidad de Insumos]]</f>
        <v>264</v>
      </c>
      <c r="M228" s="267" t="s">
        <v>799</v>
      </c>
      <c r="N228" s="265"/>
    </row>
    <row r="229" spans="2:14" x14ac:dyDescent="0.2">
      <c r="B229" s="14" t="str">
        <f>IF(Tabla1[[#This Row],[Código_Actividad]]="","",CONCATENATE(Tabla1[[#This Row],[POA]],".",Tabla1[[#This Row],[SRS]],".",Tabla1[[#This Row],[AREA]],".",Tabla1[[#This Row],[TIPO]]))</f>
        <v/>
      </c>
      <c r="C229" s="14" t="str">
        <f>IF(Tabla1[[#This Row],[Código_Actividad]]="","",'[4]Formulario PPGR1'!#REF!)</f>
        <v/>
      </c>
      <c r="D229" s="14" t="str">
        <f>IF(Tabla1[[#This Row],[Código_Actividad]]="","",'[4]Formulario PPGR1'!#REF!)</f>
        <v/>
      </c>
      <c r="E229" s="14" t="str">
        <f>IF(Tabla1[[#This Row],[Código_Actividad]]="","",'[4]Formulario PPGR1'!#REF!)</f>
        <v/>
      </c>
      <c r="F229" s="14" t="str">
        <f>IF(Tabla1[[#This Row],[Código_Actividad]]="","",'[4]Formulario PPGR1'!#REF!)</f>
        <v/>
      </c>
      <c r="G229" s="264"/>
      <c r="H229" s="427" t="s">
        <v>852</v>
      </c>
      <c r="I229" s="448" t="s">
        <v>804</v>
      </c>
      <c r="J229" s="448">
        <v>600</v>
      </c>
      <c r="K229" s="473">
        <v>36</v>
      </c>
      <c r="L229" s="266">
        <f>+Tabla1[[#This Row],[Precio Unitario]]*Tabla1[[#This Row],[Cantidad de Insumos]]</f>
        <v>21600</v>
      </c>
      <c r="M229" s="267" t="s">
        <v>799</v>
      </c>
      <c r="N229" s="265"/>
    </row>
    <row r="230" spans="2:14" x14ac:dyDescent="0.2">
      <c r="B230" s="14" t="str">
        <f>IF(Tabla1[[#This Row],[Código_Actividad]]="","",CONCATENATE(Tabla1[[#This Row],[POA]],".",Tabla1[[#This Row],[SRS]],".",Tabla1[[#This Row],[AREA]],".",Tabla1[[#This Row],[TIPO]]))</f>
        <v/>
      </c>
      <c r="C230" s="14" t="str">
        <f>IF(Tabla1[[#This Row],[Código_Actividad]]="","",'[4]Formulario PPGR1'!#REF!)</f>
        <v/>
      </c>
      <c r="D230" s="14" t="str">
        <f>IF(Tabla1[[#This Row],[Código_Actividad]]="","",'[4]Formulario PPGR1'!#REF!)</f>
        <v/>
      </c>
      <c r="E230" s="14" t="str">
        <f>IF(Tabla1[[#This Row],[Código_Actividad]]="","",'[4]Formulario PPGR1'!#REF!)</f>
        <v/>
      </c>
      <c r="F230" s="14" t="str">
        <f>IF(Tabla1[[#This Row],[Código_Actividad]]="","",'[4]Formulario PPGR1'!#REF!)</f>
        <v/>
      </c>
      <c r="G230" s="264"/>
      <c r="H230" s="427" t="s">
        <v>853</v>
      </c>
      <c r="I230" s="448" t="s">
        <v>804</v>
      </c>
      <c r="J230" s="448">
        <v>2000</v>
      </c>
      <c r="K230" s="473">
        <v>60</v>
      </c>
      <c r="L230" s="266">
        <f>+Tabla1[[#This Row],[Precio Unitario]]*Tabla1[[#This Row],[Cantidad de Insumos]]</f>
        <v>120000</v>
      </c>
      <c r="M230" s="267" t="s">
        <v>799</v>
      </c>
      <c r="N230" s="265"/>
    </row>
    <row r="231" spans="2:14" x14ac:dyDescent="0.25">
      <c r="B231" s="14" t="str">
        <f>IF(Tabla1[[#This Row],[Código_Actividad]]="","",CONCATENATE(Tabla1[[#This Row],[POA]],".",Tabla1[[#This Row],[SRS]],".",Tabla1[[#This Row],[AREA]],".",Tabla1[[#This Row],[TIPO]]))</f>
        <v/>
      </c>
      <c r="C231" s="14" t="str">
        <f>IF(Tabla1[[#This Row],[Código_Actividad]]="","",'[4]Formulario PPGR1'!#REF!)</f>
        <v/>
      </c>
      <c r="D231" s="14" t="str">
        <f>IF(Tabla1[[#This Row],[Código_Actividad]]="","",'[4]Formulario PPGR1'!#REF!)</f>
        <v/>
      </c>
      <c r="E231" s="14" t="str">
        <f>IF(Tabla1[[#This Row],[Código_Actividad]]="","",'[4]Formulario PPGR1'!#REF!)</f>
        <v/>
      </c>
      <c r="F231" s="14" t="str">
        <f>IF(Tabla1[[#This Row],[Código_Actividad]]="","",'[4]Formulario PPGR1'!#REF!)</f>
        <v/>
      </c>
      <c r="G231" s="264"/>
      <c r="H231" s="430" t="s">
        <v>854</v>
      </c>
      <c r="I231" s="448" t="s">
        <v>811</v>
      </c>
      <c r="J231" s="449">
        <v>265</v>
      </c>
      <c r="K231" s="473">
        <v>6.05</v>
      </c>
      <c r="L231" s="266">
        <f>+Tabla1[[#This Row],[Precio Unitario]]*Tabla1[[#This Row],[Cantidad de Insumos]]</f>
        <v>1603.25</v>
      </c>
      <c r="M231" s="267" t="s">
        <v>799</v>
      </c>
      <c r="N231" s="265"/>
    </row>
    <row r="232" spans="2:14" x14ac:dyDescent="0.2">
      <c r="B232" s="14" t="str">
        <f>IF(Tabla1[[#This Row],[Código_Actividad]]="","",CONCATENATE(Tabla1[[#This Row],[POA]],".",Tabla1[[#This Row],[SRS]],".",Tabla1[[#This Row],[AREA]],".",Tabla1[[#This Row],[TIPO]]))</f>
        <v/>
      </c>
      <c r="C232" s="14" t="str">
        <f>IF(Tabla1[[#This Row],[Código_Actividad]]="","",'[4]Formulario PPGR1'!#REF!)</f>
        <v/>
      </c>
      <c r="D232" s="14" t="str">
        <f>IF(Tabla1[[#This Row],[Código_Actividad]]="","",'[4]Formulario PPGR1'!#REF!)</f>
        <v/>
      </c>
      <c r="E232" s="14" t="str">
        <f>IF(Tabla1[[#This Row],[Código_Actividad]]="","",'[4]Formulario PPGR1'!#REF!)</f>
        <v/>
      </c>
      <c r="F232" s="14" t="str">
        <f>IF(Tabla1[[#This Row],[Código_Actividad]]="","",'[4]Formulario PPGR1'!#REF!)</f>
        <v/>
      </c>
      <c r="G232" s="264"/>
      <c r="H232" s="431" t="s">
        <v>855</v>
      </c>
      <c r="I232" s="452" t="s">
        <v>804</v>
      </c>
      <c r="J232" s="449">
        <v>1000</v>
      </c>
      <c r="K232" s="473">
        <v>10.54</v>
      </c>
      <c r="L232" s="266">
        <f>+Tabla1[[#This Row],[Precio Unitario]]*Tabla1[[#This Row],[Cantidad de Insumos]]</f>
        <v>10540</v>
      </c>
      <c r="M232" s="267" t="s">
        <v>799</v>
      </c>
      <c r="N232" s="265"/>
    </row>
    <row r="233" spans="2:14" x14ac:dyDescent="0.2">
      <c r="B233" s="14" t="str">
        <f>IF(Tabla1[[#This Row],[Código_Actividad]]="","",CONCATENATE(Tabla1[[#This Row],[POA]],".",Tabla1[[#This Row],[SRS]],".",Tabla1[[#This Row],[AREA]],".",Tabla1[[#This Row],[TIPO]]))</f>
        <v/>
      </c>
      <c r="C233" s="14" t="str">
        <f>IF(Tabla1[[#This Row],[Código_Actividad]]="","",'[4]Formulario PPGR1'!#REF!)</f>
        <v/>
      </c>
      <c r="D233" s="14" t="str">
        <f>IF(Tabla1[[#This Row],[Código_Actividad]]="","",'[4]Formulario PPGR1'!#REF!)</f>
        <v/>
      </c>
      <c r="E233" s="14" t="str">
        <f>IF(Tabla1[[#This Row],[Código_Actividad]]="","",'[4]Formulario PPGR1'!#REF!)</f>
        <v/>
      </c>
      <c r="F233" s="14" t="str">
        <f>IF(Tabla1[[#This Row],[Código_Actividad]]="","",'[4]Formulario PPGR1'!#REF!)</f>
        <v/>
      </c>
      <c r="G233" s="264"/>
      <c r="H233" s="427" t="s">
        <v>856</v>
      </c>
      <c r="I233" s="448" t="s">
        <v>804</v>
      </c>
      <c r="J233" s="449">
        <v>200</v>
      </c>
      <c r="K233" s="473">
        <v>3.81</v>
      </c>
      <c r="L233" s="266">
        <f>+Tabla1[[#This Row],[Precio Unitario]]*Tabla1[[#This Row],[Cantidad de Insumos]]</f>
        <v>762</v>
      </c>
      <c r="M233" s="267" t="s">
        <v>799</v>
      </c>
      <c r="N233" s="265"/>
    </row>
    <row r="234" spans="2:14" x14ac:dyDescent="0.25">
      <c r="B234" s="14" t="str">
        <f>IF(Tabla1[[#This Row],[Código_Actividad]]="","",CONCATENATE(Tabla1[[#This Row],[POA]],".",Tabla1[[#This Row],[SRS]],".",Tabla1[[#This Row],[AREA]],".",Tabla1[[#This Row],[TIPO]]))</f>
        <v/>
      </c>
      <c r="C234" s="14" t="str">
        <f>IF(Tabla1[[#This Row],[Código_Actividad]]="","",'[4]Formulario PPGR1'!#REF!)</f>
        <v/>
      </c>
      <c r="D234" s="14" t="str">
        <f>IF(Tabla1[[#This Row],[Código_Actividad]]="","",'[4]Formulario PPGR1'!#REF!)</f>
        <v/>
      </c>
      <c r="E234" s="14" t="str">
        <f>IF(Tabla1[[#This Row],[Código_Actividad]]="","",'[4]Formulario PPGR1'!#REF!)</f>
        <v/>
      </c>
      <c r="F234" s="14" t="str">
        <f>IF(Tabla1[[#This Row],[Código_Actividad]]="","",'[4]Formulario PPGR1'!#REF!)</f>
        <v/>
      </c>
      <c r="G234" s="264"/>
      <c r="H234" s="428" t="s">
        <v>857</v>
      </c>
      <c r="I234" s="448" t="s">
        <v>804</v>
      </c>
      <c r="J234" s="449">
        <v>500</v>
      </c>
      <c r="K234" s="473">
        <v>3.58</v>
      </c>
      <c r="L234" s="266">
        <f>+Tabla1[[#This Row],[Precio Unitario]]*Tabla1[[#This Row],[Cantidad de Insumos]]</f>
        <v>1790</v>
      </c>
      <c r="M234" s="267" t="s">
        <v>799</v>
      </c>
      <c r="N234" s="265"/>
    </row>
    <row r="235" spans="2:14" x14ac:dyDescent="0.25">
      <c r="B235" s="14" t="str">
        <f>IF(Tabla1[[#This Row],[Código_Actividad]]="","",CONCATENATE(Tabla1[[#This Row],[POA]],".",Tabla1[[#This Row],[SRS]],".",Tabla1[[#This Row],[AREA]],".",Tabla1[[#This Row],[TIPO]]))</f>
        <v/>
      </c>
      <c r="C235" s="14" t="str">
        <f>IF(Tabla1[[#This Row],[Código_Actividad]]="","",'[4]Formulario PPGR1'!#REF!)</f>
        <v/>
      </c>
      <c r="D235" s="14" t="str">
        <f>IF(Tabla1[[#This Row],[Código_Actividad]]="","",'[4]Formulario PPGR1'!#REF!)</f>
        <v/>
      </c>
      <c r="E235" s="14" t="str">
        <f>IF(Tabla1[[#This Row],[Código_Actividad]]="","",'[4]Formulario PPGR1'!#REF!)</f>
        <v/>
      </c>
      <c r="F235" s="14" t="str">
        <f>IF(Tabla1[[#This Row],[Código_Actividad]]="","",'[4]Formulario PPGR1'!#REF!)</f>
        <v/>
      </c>
      <c r="G235" s="264"/>
      <c r="H235" s="428" t="s">
        <v>858</v>
      </c>
      <c r="I235" s="448" t="s">
        <v>815</v>
      </c>
      <c r="J235" s="449">
        <v>250</v>
      </c>
      <c r="K235" s="473">
        <v>1.65</v>
      </c>
      <c r="L235" s="266">
        <f>+Tabla1[[#This Row],[Precio Unitario]]*Tabla1[[#This Row],[Cantidad de Insumos]]</f>
        <v>412.5</v>
      </c>
      <c r="M235" s="267" t="s">
        <v>799</v>
      </c>
      <c r="N235" s="265"/>
    </row>
    <row r="236" spans="2:14" x14ac:dyDescent="0.25">
      <c r="B236" s="14" t="str">
        <f>IF(Tabla1[[#This Row],[Código_Actividad]]="","",CONCATENATE(Tabla1[[#This Row],[POA]],".",Tabla1[[#This Row],[SRS]],".",Tabla1[[#This Row],[AREA]],".",Tabla1[[#This Row],[TIPO]]))</f>
        <v/>
      </c>
      <c r="C236" s="14" t="str">
        <f>IF(Tabla1[[#This Row],[Código_Actividad]]="","",'[4]Formulario PPGR1'!#REF!)</f>
        <v/>
      </c>
      <c r="D236" s="14" t="str">
        <f>IF(Tabla1[[#This Row],[Código_Actividad]]="","",'[4]Formulario PPGR1'!#REF!)</f>
        <v/>
      </c>
      <c r="E236" s="14" t="str">
        <f>IF(Tabla1[[#This Row],[Código_Actividad]]="","",'[4]Formulario PPGR1'!#REF!)</f>
        <v/>
      </c>
      <c r="F236" s="14" t="str">
        <f>IF(Tabla1[[#This Row],[Código_Actividad]]="","",'[4]Formulario PPGR1'!#REF!)</f>
        <v/>
      </c>
      <c r="G236" s="264"/>
      <c r="H236" s="428" t="s">
        <v>859</v>
      </c>
      <c r="I236" s="448" t="s">
        <v>815</v>
      </c>
      <c r="J236" s="449"/>
      <c r="K236" s="473">
        <v>3.47</v>
      </c>
      <c r="L236" s="266">
        <f>+Tabla1[[#This Row],[Precio Unitario]]*Tabla1[[#This Row],[Cantidad de Insumos]]</f>
        <v>0</v>
      </c>
      <c r="M236" s="267" t="s">
        <v>799</v>
      </c>
      <c r="N236" s="265"/>
    </row>
    <row r="237" spans="2:14" x14ac:dyDescent="0.25">
      <c r="B237" s="14" t="str">
        <f>IF(Tabla1[[#This Row],[Código_Actividad]]="","",CONCATENATE(Tabla1[[#This Row],[POA]],".",Tabla1[[#This Row],[SRS]],".",Tabla1[[#This Row],[AREA]],".",Tabla1[[#This Row],[TIPO]]))</f>
        <v/>
      </c>
      <c r="C237" s="14" t="str">
        <f>IF(Tabla1[[#This Row],[Código_Actividad]]="","",'[4]Formulario PPGR1'!#REF!)</f>
        <v/>
      </c>
      <c r="D237" s="14" t="str">
        <f>IF(Tabla1[[#This Row],[Código_Actividad]]="","",'[4]Formulario PPGR1'!#REF!)</f>
        <v/>
      </c>
      <c r="E237" s="14" t="str">
        <f>IF(Tabla1[[#This Row],[Código_Actividad]]="","",'[4]Formulario PPGR1'!#REF!)</f>
        <v/>
      </c>
      <c r="F237" s="14" t="str">
        <f>IF(Tabla1[[#This Row],[Código_Actividad]]="","",'[4]Formulario PPGR1'!#REF!)</f>
        <v/>
      </c>
      <c r="G237" s="264"/>
      <c r="H237" s="428" t="s">
        <v>860</v>
      </c>
      <c r="I237" s="448" t="s">
        <v>811</v>
      </c>
      <c r="J237" s="449">
        <v>0</v>
      </c>
      <c r="K237" s="473">
        <v>40</v>
      </c>
      <c r="L237" s="266">
        <f>+Tabla1[[#This Row],[Precio Unitario]]*Tabla1[[#This Row],[Cantidad de Insumos]]</f>
        <v>0</v>
      </c>
      <c r="M237" s="267" t="s">
        <v>799</v>
      </c>
      <c r="N237" s="265"/>
    </row>
    <row r="238" spans="2:14" x14ac:dyDescent="0.25">
      <c r="B238" s="14" t="str">
        <f>IF(Tabla1[[#This Row],[Código_Actividad]]="","",CONCATENATE(Tabla1[[#This Row],[POA]],".",Tabla1[[#This Row],[SRS]],".",Tabla1[[#This Row],[AREA]],".",Tabla1[[#This Row],[TIPO]]))</f>
        <v/>
      </c>
      <c r="C238" s="14" t="str">
        <f>IF(Tabla1[[#This Row],[Código_Actividad]]="","",'[4]Formulario PPGR1'!#REF!)</f>
        <v/>
      </c>
      <c r="D238" s="14" t="str">
        <f>IF(Tabla1[[#This Row],[Código_Actividad]]="","",'[4]Formulario PPGR1'!#REF!)</f>
        <v/>
      </c>
      <c r="E238" s="14" t="str">
        <f>IF(Tabla1[[#This Row],[Código_Actividad]]="","",'[4]Formulario PPGR1'!#REF!)</f>
        <v/>
      </c>
      <c r="F238" s="14" t="str">
        <f>IF(Tabla1[[#This Row],[Código_Actividad]]="","",'[4]Formulario PPGR1'!#REF!)</f>
        <v/>
      </c>
      <c r="G238" s="264"/>
      <c r="H238" s="428" t="s">
        <v>861</v>
      </c>
      <c r="I238" s="448" t="s">
        <v>815</v>
      </c>
      <c r="J238" s="449">
        <v>200</v>
      </c>
      <c r="K238" s="473">
        <v>412</v>
      </c>
      <c r="L238" s="266">
        <f>+Tabla1[[#This Row],[Precio Unitario]]*Tabla1[[#This Row],[Cantidad de Insumos]]</f>
        <v>82400</v>
      </c>
      <c r="M238" s="267" t="s">
        <v>799</v>
      </c>
      <c r="N238" s="265"/>
    </row>
    <row r="239" spans="2:14" x14ac:dyDescent="0.2">
      <c r="B239" s="14" t="str">
        <f>IF(Tabla1[[#This Row],[Código_Actividad]]="","",CONCATENATE(Tabla1[[#This Row],[POA]],".",Tabla1[[#This Row],[SRS]],".",Tabla1[[#This Row],[AREA]],".",Tabla1[[#This Row],[TIPO]]))</f>
        <v/>
      </c>
      <c r="C239" s="14" t="str">
        <f>IF(Tabla1[[#This Row],[Código_Actividad]]="","",'[4]Formulario PPGR1'!#REF!)</f>
        <v/>
      </c>
      <c r="D239" s="14" t="str">
        <f>IF(Tabla1[[#This Row],[Código_Actividad]]="","",'[4]Formulario PPGR1'!#REF!)</f>
        <v/>
      </c>
      <c r="E239" s="14" t="str">
        <f>IF(Tabla1[[#This Row],[Código_Actividad]]="","",'[4]Formulario PPGR1'!#REF!)</f>
        <v/>
      </c>
      <c r="F239" s="14" t="str">
        <f>IF(Tabla1[[#This Row],[Código_Actividad]]="","",'[4]Formulario PPGR1'!#REF!)</f>
        <v/>
      </c>
      <c r="G239" s="264"/>
      <c r="H239" s="427" t="s">
        <v>862</v>
      </c>
      <c r="I239" s="448" t="s">
        <v>804</v>
      </c>
      <c r="J239" s="448">
        <v>1000</v>
      </c>
      <c r="K239" s="473">
        <v>30</v>
      </c>
      <c r="L239" s="266">
        <f>+Tabla1[[#This Row],[Precio Unitario]]*Tabla1[[#This Row],[Cantidad de Insumos]]</f>
        <v>30000</v>
      </c>
      <c r="M239" s="267" t="s">
        <v>799</v>
      </c>
      <c r="N239" s="265"/>
    </row>
    <row r="240" spans="2:14" x14ac:dyDescent="0.2">
      <c r="B240" s="14" t="str">
        <f>IF(Tabla1[[#This Row],[Código_Actividad]]="","",CONCATENATE(Tabla1[[#This Row],[POA]],".",Tabla1[[#This Row],[SRS]],".",Tabla1[[#This Row],[AREA]],".",Tabla1[[#This Row],[TIPO]]))</f>
        <v/>
      </c>
      <c r="C240" s="14" t="str">
        <f>IF(Tabla1[[#This Row],[Código_Actividad]]="","",'[4]Formulario PPGR1'!#REF!)</f>
        <v/>
      </c>
      <c r="D240" s="14" t="str">
        <f>IF(Tabla1[[#This Row],[Código_Actividad]]="","",'[4]Formulario PPGR1'!#REF!)</f>
        <v/>
      </c>
      <c r="E240" s="14" t="str">
        <f>IF(Tabla1[[#This Row],[Código_Actividad]]="","",'[4]Formulario PPGR1'!#REF!)</f>
        <v/>
      </c>
      <c r="F240" s="14" t="str">
        <f>IF(Tabla1[[#This Row],[Código_Actividad]]="","",'[4]Formulario PPGR1'!#REF!)</f>
        <v/>
      </c>
      <c r="G240" s="264"/>
      <c r="H240" s="427" t="s">
        <v>863</v>
      </c>
      <c r="I240" s="448" t="s">
        <v>811</v>
      </c>
      <c r="J240" s="448">
        <v>0</v>
      </c>
      <c r="K240" s="473">
        <v>21.89</v>
      </c>
      <c r="L240" s="266">
        <f>+Tabla1[[#This Row],[Precio Unitario]]*Tabla1[[#This Row],[Cantidad de Insumos]]</f>
        <v>0</v>
      </c>
      <c r="M240" s="267" t="s">
        <v>799</v>
      </c>
      <c r="N240" s="265"/>
    </row>
    <row r="241" spans="2:14" x14ac:dyDescent="0.2">
      <c r="B241" s="14" t="str">
        <f>IF(Tabla1[[#This Row],[Código_Actividad]]="","",CONCATENATE(Tabla1[[#This Row],[POA]],".",Tabla1[[#This Row],[SRS]],".",Tabla1[[#This Row],[AREA]],".",Tabla1[[#This Row],[TIPO]]))</f>
        <v/>
      </c>
      <c r="C241" s="14" t="str">
        <f>IF(Tabla1[[#This Row],[Código_Actividad]]="","",'[4]Formulario PPGR1'!#REF!)</f>
        <v/>
      </c>
      <c r="D241" s="14" t="str">
        <f>IF(Tabla1[[#This Row],[Código_Actividad]]="","",'[4]Formulario PPGR1'!#REF!)</f>
        <v/>
      </c>
      <c r="E241" s="14" t="str">
        <f>IF(Tabla1[[#This Row],[Código_Actividad]]="","",'[4]Formulario PPGR1'!#REF!)</f>
        <v/>
      </c>
      <c r="F241" s="14" t="str">
        <f>IF(Tabla1[[#This Row],[Código_Actividad]]="","",'[4]Formulario PPGR1'!#REF!)</f>
        <v/>
      </c>
      <c r="G241" s="264"/>
      <c r="H241" s="427" t="s">
        <v>864</v>
      </c>
      <c r="I241" s="448" t="s">
        <v>815</v>
      </c>
      <c r="J241" s="448">
        <v>100</v>
      </c>
      <c r="K241" s="473">
        <v>3.8</v>
      </c>
      <c r="L241" s="266">
        <f>+Tabla1[[#This Row],[Precio Unitario]]*Tabla1[[#This Row],[Cantidad de Insumos]]</f>
        <v>380</v>
      </c>
      <c r="M241" s="267" t="s">
        <v>799</v>
      </c>
      <c r="N241" s="265"/>
    </row>
    <row r="242" spans="2:14" x14ac:dyDescent="0.2">
      <c r="B242" s="14" t="str">
        <f>IF(Tabla1[[#This Row],[Código_Actividad]]="","",CONCATENATE(Tabla1[[#This Row],[POA]],".",Tabla1[[#This Row],[SRS]],".",Tabla1[[#This Row],[AREA]],".",Tabla1[[#This Row],[TIPO]]))</f>
        <v/>
      </c>
      <c r="C242" s="14" t="str">
        <f>IF(Tabla1[[#This Row],[Código_Actividad]]="","",'[4]Formulario PPGR1'!#REF!)</f>
        <v/>
      </c>
      <c r="D242" s="14" t="str">
        <f>IF(Tabla1[[#This Row],[Código_Actividad]]="","",'[4]Formulario PPGR1'!#REF!)</f>
        <v/>
      </c>
      <c r="E242" s="14" t="str">
        <f>IF(Tabla1[[#This Row],[Código_Actividad]]="","",'[4]Formulario PPGR1'!#REF!)</f>
        <v/>
      </c>
      <c r="F242" s="14" t="str">
        <f>IF(Tabla1[[#This Row],[Código_Actividad]]="","",'[4]Formulario PPGR1'!#REF!)</f>
        <v/>
      </c>
      <c r="G242" s="264"/>
      <c r="H242" s="427" t="s">
        <v>865</v>
      </c>
      <c r="I242" s="448" t="s">
        <v>866</v>
      </c>
      <c r="J242" s="448">
        <v>23</v>
      </c>
      <c r="K242" s="473">
        <v>1050</v>
      </c>
      <c r="L242" s="266">
        <f>+Tabla1[[#This Row],[Precio Unitario]]*Tabla1[[#This Row],[Cantidad de Insumos]]</f>
        <v>24150</v>
      </c>
      <c r="M242" s="267" t="s">
        <v>799</v>
      </c>
      <c r="N242" s="265"/>
    </row>
    <row r="243" spans="2:14" x14ac:dyDescent="0.2">
      <c r="B243" s="14" t="str">
        <f>IF(Tabla1[[#This Row],[Código_Actividad]]="","",CONCATENATE(Tabla1[[#This Row],[POA]],".",Tabla1[[#This Row],[SRS]],".",Tabla1[[#This Row],[AREA]],".",Tabla1[[#This Row],[TIPO]]))</f>
        <v/>
      </c>
      <c r="C243" s="14" t="str">
        <f>IF(Tabla1[[#This Row],[Código_Actividad]]="","",'[4]Formulario PPGR1'!#REF!)</f>
        <v/>
      </c>
      <c r="D243" s="14" t="str">
        <f>IF(Tabla1[[#This Row],[Código_Actividad]]="","",'[4]Formulario PPGR1'!#REF!)</f>
        <v/>
      </c>
      <c r="E243" s="14" t="str">
        <f>IF(Tabla1[[#This Row],[Código_Actividad]]="","",'[4]Formulario PPGR1'!#REF!)</f>
        <v/>
      </c>
      <c r="F243" s="14" t="str">
        <f>IF(Tabla1[[#This Row],[Código_Actividad]]="","",'[4]Formulario PPGR1'!#REF!)</f>
        <v/>
      </c>
      <c r="G243" s="264"/>
      <c r="H243" s="427" t="s">
        <v>867</v>
      </c>
      <c r="I243" s="448" t="s">
        <v>815</v>
      </c>
      <c r="J243" s="448">
        <v>100</v>
      </c>
      <c r="K243" s="473"/>
      <c r="L243" s="266">
        <f>+Tabla1[[#This Row],[Precio Unitario]]*Tabla1[[#This Row],[Cantidad de Insumos]]</f>
        <v>0</v>
      </c>
      <c r="M243" s="267" t="s">
        <v>799</v>
      </c>
      <c r="N243" s="265"/>
    </row>
    <row r="244" spans="2:14" x14ac:dyDescent="0.2">
      <c r="B244" s="14" t="str">
        <f>IF(Tabla1[[#This Row],[Código_Actividad]]="","",CONCATENATE(Tabla1[[#This Row],[POA]],".",Tabla1[[#This Row],[SRS]],".",Tabla1[[#This Row],[AREA]],".",Tabla1[[#This Row],[TIPO]]))</f>
        <v/>
      </c>
      <c r="C244" s="14" t="str">
        <f>IF(Tabla1[[#This Row],[Código_Actividad]]="","",'[4]Formulario PPGR1'!#REF!)</f>
        <v/>
      </c>
      <c r="D244" s="14" t="str">
        <f>IF(Tabla1[[#This Row],[Código_Actividad]]="","",'[4]Formulario PPGR1'!#REF!)</f>
        <v/>
      </c>
      <c r="E244" s="14" t="str">
        <f>IF(Tabla1[[#This Row],[Código_Actividad]]="","",'[4]Formulario PPGR1'!#REF!)</f>
        <v/>
      </c>
      <c r="F244" s="14" t="str">
        <f>IF(Tabla1[[#This Row],[Código_Actividad]]="","",'[4]Formulario PPGR1'!#REF!)</f>
        <v/>
      </c>
      <c r="G244" s="264"/>
      <c r="H244" s="427" t="s">
        <v>868</v>
      </c>
      <c r="I244" s="448" t="s">
        <v>811</v>
      </c>
      <c r="J244" s="448">
        <v>300</v>
      </c>
      <c r="K244" s="473">
        <v>38.5</v>
      </c>
      <c r="L244" s="266">
        <f>+Tabla1[[#This Row],[Precio Unitario]]*Tabla1[[#This Row],[Cantidad de Insumos]]</f>
        <v>11550</v>
      </c>
      <c r="M244" s="267" t="s">
        <v>799</v>
      </c>
      <c r="N244" s="265"/>
    </row>
    <row r="245" spans="2:14" x14ac:dyDescent="0.2">
      <c r="B245" s="14" t="str">
        <f>IF(Tabla1[[#This Row],[Código_Actividad]]="","",CONCATENATE(Tabla1[[#This Row],[POA]],".",Tabla1[[#This Row],[SRS]],".",Tabla1[[#This Row],[AREA]],".",Tabla1[[#This Row],[TIPO]]))</f>
        <v/>
      </c>
      <c r="C245" s="14" t="str">
        <f>IF(Tabla1[[#This Row],[Código_Actividad]]="","",'[4]Formulario PPGR1'!#REF!)</f>
        <v/>
      </c>
      <c r="D245" s="14" t="str">
        <f>IF(Tabla1[[#This Row],[Código_Actividad]]="","",'[4]Formulario PPGR1'!#REF!)</f>
        <v/>
      </c>
      <c r="E245" s="14" t="str">
        <f>IF(Tabla1[[#This Row],[Código_Actividad]]="","",'[4]Formulario PPGR1'!#REF!)</f>
        <v/>
      </c>
      <c r="F245" s="14" t="str">
        <f>IF(Tabla1[[#This Row],[Código_Actividad]]="","",'[4]Formulario PPGR1'!#REF!)</f>
        <v/>
      </c>
      <c r="G245" s="264"/>
      <c r="H245" s="427" t="s">
        <v>869</v>
      </c>
      <c r="I245" s="448" t="s">
        <v>804</v>
      </c>
      <c r="J245" s="448">
        <v>0</v>
      </c>
      <c r="K245" s="473">
        <v>0.3</v>
      </c>
      <c r="L245" s="266">
        <f>+Tabla1[[#This Row],[Precio Unitario]]*Tabla1[[#This Row],[Cantidad de Insumos]]</f>
        <v>0</v>
      </c>
      <c r="M245" s="267" t="s">
        <v>799</v>
      </c>
      <c r="N245" s="265"/>
    </row>
    <row r="246" spans="2:14" x14ac:dyDescent="0.2">
      <c r="B246" s="14" t="str">
        <f>IF(Tabla1[[#This Row],[Código_Actividad]]="","",CONCATENATE(Tabla1[[#This Row],[POA]],".",Tabla1[[#This Row],[SRS]],".",Tabla1[[#This Row],[AREA]],".",Tabla1[[#This Row],[TIPO]]))</f>
        <v/>
      </c>
      <c r="C246" s="14" t="str">
        <f>IF(Tabla1[[#This Row],[Código_Actividad]]="","",'[4]Formulario PPGR1'!#REF!)</f>
        <v/>
      </c>
      <c r="D246" s="14" t="str">
        <f>IF(Tabla1[[#This Row],[Código_Actividad]]="","",'[4]Formulario PPGR1'!#REF!)</f>
        <v/>
      </c>
      <c r="E246" s="14" t="str">
        <f>IF(Tabla1[[#This Row],[Código_Actividad]]="","",'[4]Formulario PPGR1'!#REF!)</f>
        <v/>
      </c>
      <c r="F246" s="14" t="str">
        <f>IF(Tabla1[[#This Row],[Código_Actividad]]="","",'[4]Formulario PPGR1'!#REF!)</f>
        <v/>
      </c>
      <c r="G246" s="264"/>
      <c r="H246" s="427" t="s">
        <v>870</v>
      </c>
      <c r="I246" s="448" t="s">
        <v>804</v>
      </c>
      <c r="J246" s="448">
        <v>700</v>
      </c>
      <c r="K246" s="473">
        <v>0.56000000000000005</v>
      </c>
      <c r="L246" s="266">
        <f>+Tabla1[[#This Row],[Precio Unitario]]*Tabla1[[#This Row],[Cantidad de Insumos]]</f>
        <v>392.00000000000006</v>
      </c>
      <c r="M246" s="267" t="s">
        <v>799</v>
      </c>
      <c r="N246" s="265"/>
    </row>
    <row r="247" spans="2:14" x14ac:dyDescent="0.2">
      <c r="B247" s="14" t="str">
        <f>IF(Tabla1[[#This Row],[Código_Actividad]]="","",CONCATENATE(Tabla1[[#This Row],[POA]],".",Tabla1[[#This Row],[SRS]],".",Tabla1[[#This Row],[AREA]],".",Tabla1[[#This Row],[TIPO]]))</f>
        <v/>
      </c>
      <c r="C247" s="14" t="str">
        <f>IF(Tabla1[[#This Row],[Código_Actividad]]="","",'[4]Formulario PPGR1'!#REF!)</f>
        <v/>
      </c>
      <c r="D247" s="14" t="str">
        <f>IF(Tabla1[[#This Row],[Código_Actividad]]="","",'[4]Formulario PPGR1'!#REF!)</f>
        <v/>
      </c>
      <c r="E247" s="14" t="str">
        <f>IF(Tabla1[[#This Row],[Código_Actividad]]="","",'[4]Formulario PPGR1'!#REF!)</f>
        <v/>
      </c>
      <c r="F247" s="14" t="str">
        <f>IF(Tabla1[[#This Row],[Código_Actividad]]="","",'[4]Formulario PPGR1'!#REF!)</f>
        <v/>
      </c>
      <c r="G247" s="264"/>
      <c r="H247" s="432" t="s">
        <v>871</v>
      </c>
      <c r="I247" s="446" t="s">
        <v>804</v>
      </c>
      <c r="J247" s="453">
        <v>100</v>
      </c>
      <c r="K247" s="473">
        <v>208</v>
      </c>
      <c r="L247" s="266">
        <f>+Tabla1[[#This Row],[Precio Unitario]]*Tabla1[[#This Row],[Cantidad de Insumos]]</f>
        <v>20800</v>
      </c>
      <c r="M247" s="267" t="s">
        <v>799</v>
      </c>
      <c r="N247" s="265"/>
    </row>
    <row r="248" spans="2:14" x14ac:dyDescent="0.2">
      <c r="B248" s="14" t="str">
        <f>IF(Tabla1[[#This Row],[Código_Actividad]]="","",CONCATENATE(Tabla1[[#This Row],[POA]],".",Tabla1[[#This Row],[SRS]],".",Tabla1[[#This Row],[AREA]],".",Tabla1[[#This Row],[TIPO]]))</f>
        <v/>
      </c>
      <c r="C248" s="14" t="str">
        <f>IF(Tabla1[[#This Row],[Código_Actividad]]="","",'[4]Formulario PPGR1'!#REF!)</f>
        <v/>
      </c>
      <c r="D248" s="14" t="str">
        <f>IF(Tabla1[[#This Row],[Código_Actividad]]="","",'[4]Formulario PPGR1'!#REF!)</f>
        <v/>
      </c>
      <c r="E248" s="14" t="str">
        <f>IF(Tabla1[[#This Row],[Código_Actividad]]="","",'[4]Formulario PPGR1'!#REF!)</f>
        <v/>
      </c>
      <c r="F248" s="14" t="str">
        <f>IF(Tabla1[[#This Row],[Código_Actividad]]="","",'[4]Formulario PPGR1'!#REF!)</f>
        <v/>
      </c>
      <c r="G248" s="264"/>
      <c r="H248" s="432" t="s">
        <v>872</v>
      </c>
      <c r="I248" s="446" t="s">
        <v>804</v>
      </c>
      <c r="J248" s="453">
        <v>300</v>
      </c>
      <c r="K248" s="473">
        <v>124.3</v>
      </c>
      <c r="L248" s="266">
        <f>+Tabla1[[#This Row],[Precio Unitario]]*Tabla1[[#This Row],[Cantidad de Insumos]]</f>
        <v>37290</v>
      </c>
      <c r="M248" s="267" t="s">
        <v>799</v>
      </c>
      <c r="N248" s="265"/>
    </row>
    <row r="249" spans="2:14" x14ac:dyDescent="0.2">
      <c r="B249" s="14" t="str">
        <f>IF(Tabla1[[#This Row],[Código_Actividad]]="","",CONCATENATE(Tabla1[[#This Row],[POA]],".",Tabla1[[#This Row],[SRS]],".",Tabla1[[#This Row],[AREA]],".",Tabla1[[#This Row],[TIPO]]))</f>
        <v/>
      </c>
      <c r="C249" s="14" t="str">
        <f>IF(Tabla1[[#This Row],[Código_Actividad]]="","",'[4]Formulario PPGR1'!#REF!)</f>
        <v/>
      </c>
      <c r="D249" s="14" t="str">
        <f>IF(Tabla1[[#This Row],[Código_Actividad]]="","",'[4]Formulario PPGR1'!#REF!)</f>
        <v/>
      </c>
      <c r="E249" s="14" t="str">
        <f>IF(Tabla1[[#This Row],[Código_Actividad]]="","",'[4]Formulario PPGR1'!#REF!)</f>
        <v/>
      </c>
      <c r="F249" s="14" t="str">
        <f>IF(Tabla1[[#This Row],[Código_Actividad]]="","",'[4]Formulario PPGR1'!#REF!)</f>
        <v/>
      </c>
      <c r="G249" s="264"/>
      <c r="H249" s="432" t="s">
        <v>873</v>
      </c>
      <c r="I249" s="446" t="s">
        <v>804</v>
      </c>
      <c r="J249" s="453">
        <v>300</v>
      </c>
      <c r="K249" s="473">
        <v>132</v>
      </c>
      <c r="L249" s="266">
        <f>+Tabla1[[#This Row],[Precio Unitario]]*Tabla1[[#This Row],[Cantidad de Insumos]]</f>
        <v>39600</v>
      </c>
      <c r="M249" s="267" t="s">
        <v>799</v>
      </c>
      <c r="N249" s="265"/>
    </row>
    <row r="250" spans="2:14" x14ac:dyDescent="0.25">
      <c r="B250" s="14" t="str">
        <f>IF(Tabla1[[#This Row],[Código_Actividad]]="","",CONCATENATE(Tabla1[[#This Row],[POA]],".",Tabla1[[#This Row],[SRS]],".",Tabla1[[#This Row],[AREA]],".",Tabla1[[#This Row],[TIPO]]))</f>
        <v/>
      </c>
      <c r="C250" s="14" t="str">
        <f>IF(Tabla1[[#This Row],[Código_Actividad]]="","",'[4]Formulario PPGR1'!#REF!)</f>
        <v/>
      </c>
      <c r="D250" s="14" t="str">
        <f>IF(Tabla1[[#This Row],[Código_Actividad]]="","",'[4]Formulario PPGR1'!#REF!)</f>
        <v/>
      </c>
      <c r="E250" s="14" t="str">
        <f>IF(Tabla1[[#This Row],[Código_Actividad]]="","",'[4]Formulario PPGR1'!#REF!)</f>
        <v/>
      </c>
      <c r="F250" s="14" t="str">
        <f>IF(Tabla1[[#This Row],[Código_Actividad]]="","",'[4]Formulario PPGR1'!#REF!)</f>
        <v/>
      </c>
      <c r="G250" s="264"/>
      <c r="H250" s="428" t="s">
        <v>874</v>
      </c>
      <c r="I250" s="446" t="s">
        <v>804</v>
      </c>
      <c r="J250" s="453">
        <v>200</v>
      </c>
      <c r="K250" s="473">
        <v>45</v>
      </c>
      <c r="L250" s="266">
        <f>+Tabla1[[#This Row],[Precio Unitario]]*Tabla1[[#This Row],[Cantidad de Insumos]]</f>
        <v>9000</v>
      </c>
      <c r="M250" s="267" t="s">
        <v>799</v>
      </c>
      <c r="N250" s="265"/>
    </row>
    <row r="251" spans="2:14" x14ac:dyDescent="0.2">
      <c r="B251" s="14" t="str">
        <f>IF(Tabla1[[#This Row],[Código_Actividad]]="","",CONCATENATE(Tabla1[[#This Row],[POA]],".",Tabla1[[#This Row],[SRS]],".",Tabla1[[#This Row],[AREA]],".",Tabla1[[#This Row],[TIPO]]))</f>
        <v/>
      </c>
      <c r="C251" s="14" t="str">
        <f>IF(Tabla1[[#This Row],[Código_Actividad]]="","",'[4]Formulario PPGR1'!#REF!)</f>
        <v/>
      </c>
      <c r="D251" s="14" t="str">
        <f>IF(Tabla1[[#This Row],[Código_Actividad]]="","",'[4]Formulario PPGR1'!#REF!)</f>
        <v/>
      </c>
      <c r="E251" s="14" t="str">
        <f>IF(Tabla1[[#This Row],[Código_Actividad]]="","",'[4]Formulario PPGR1'!#REF!)</f>
        <v/>
      </c>
      <c r="F251" s="14" t="str">
        <f>IF(Tabla1[[#This Row],[Código_Actividad]]="","",'[4]Formulario PPGR1'!#REF!)</f>
        <v/>
      </c>
      <c r="G251" s="264"/>
      <c r="H251" s="432" t="s">
        <v>875</v>
      </c>
      <c r="I251" s="446" t="s">
        <v>815</v>
      </c>
      <c r="J251" s="453">
        <v>300</v>
      </c>
      <c r="K251" s="473">
        <v>4.51</v>
      </c>
      <c r="L251" s="266">
        <f>+Tabla1[[#This Row],[Precio Unitario]]*Tabla1[[#This Row],[Cantidad de Insumos]]</f>
        <v>1353</v>
      </c>
      <c r="M251" s="267" t="s">
        <v>799</v>
      </c>
      <c r="N251" s="265"/>
    </row>
    <row r="252" spans="2:14" x14ac:dyDescent="0.2">
      <c r="B252" s="14" t="str">
        <f>IF(Tabla1[[#This Row],[Código_Actividad]]="","",CONCATENATE(Tabla1[[#This Row],[POA]],".",Tabla1[[#This Row],[SRS]],".",Tabla1[[#This Row],[AREA]],".",Tabla1[[#This Row],[TIPO]]))</f>
        <v/>
      </c>
      <c r="C252" s="14" t="str">
        <f>IF(Tabla1[[#This Row],[Código_Actividad]]="","",'[4]Formulario PPGR1'!#REF!)</f>
        <v/>
      </c>
      <c r="D252" s="14" t="str">
        <f>IF(Tabla1[[#This Row],[Código_Actividad]]="","",'[4]Formulario PPGR1'!#REF!)</f>
        <v/>
      </c>
      <c r="E252" s="14" t="str">
        <f>IF(Tabla1[[#This Row],[Código_Actividad]]="","",'[4]Formulario PPGR1'!#REF!)</f>
        <v/>
      </c>
      <c r="F252" s="14" t="str">
        <f>IF(Tabla1[[#This Row],[Código_Actividad]]="","",'[4]Formulario PPGR1'!#REF!)</f>
        <v/>
      </c>
      <c r="G252" s="264"/>
      <c r="H252" s="432" t="s">
        <v>876</v>
      </c>
      <c r="I252" s="446" t="s">
        <v>811</v>
      </c>
      <c r="J252" s="453">
        <v>20</v>
      </c>
      <c r="K252" s="473">
        <v>500</v>
      </c>
      <c r="L252" s="266">
        <f>+Tabla1[[#This Row],[Precio Unitario]]*Tabla1[[#This Row],[Cantidad de Insumos]]</f>
        <v>10000</v>
      </c>
      <c r="M252" s="267" t="s">
        <v>799</v>
      </c>
      <c r="N252" s="265"/>
    </row>
    <row r="253" spans="2:14" x14ac:dyDescent="0.2">
      <c r="B253" s="14" t="str">
        <f>IF(Tabla1[[#This Row],[Código_Actividad]]="","",CONCATENATE(Tabla1[[#This Row],[POA]],".",Tabla1[[#This Row],[SRS]],".",Tabla1[[#This Row],[AREA]],".",Tabla1[[#This Row],[TIPO]]))</f>
        <v/>
      </c>
      <c r="C253" s="14" t="str">
        <f>IF(Tabla1[[#This Row],[Código_Actividad]]="","",'[4]Formulario PPGR1'!#REF!)</f>
        <v/>
      </c>
      <c r="D253" s="14" t="str">
        <f>IF(Tabla1[[#This Row],[Código_Actividad]]="","",'[4]Formulario PPGR1'!#REF!)</f>
        <v/>
      </c>
      <c r="E253" s="14" t="str">
        <f>IF(Tabla1[[#This Row],[Código_Actividad]]="","",'[4]Formulario PPGR1'!#REF!)</f>
        <v/>
      </c>
      <c r="F253" s="14" t="str">
        <f>IF(Tabla1[[#This Row],[Código_Actividad]]="","",'[4]Formulario PPGR1'!#REF!)</f>
        <v/>
      </c>
      <c r="G253" s="264"/>
      <c r="H253" s="432" t="s">
        <v>877</v>
      </c>
      <c r="I253" s="446" t="s">
        <v>801</v>
      </c>
      <c r="J253" s="453">
        <v>20</v>
      </c>
      <c r="K253" s="473">
        <v>19.93</v>
      </c>
      <c r="L253" s="266">
        <f>+Tabla1[[#This Row],[Precio Unitario]]*Tabla1[[#This Row],[Cantidad de Insumos]]</f>
        <v>398.6</v>
      </c>
      <c r="M253" s="267" t="s">
        <v>799</v>
      </c>
      <c r="N253" s="265"/>
    </row>
    <row r="254" spans="2:14" x14ac:dyDescent="0.2">
      <c r="B254" s="14" t="str">
        <f>IF(Tabla1[[#This Row],[Código_Actividad]]="","",CONCATENATE(Tabla1[[#This Row],[POA]],".",Tabla1[[#This Row],[SRS]],".",Tabla1[[#This Row],[AREA]],".",Tabla1[[#This Row],[TIPO]]))</f>
        <v/>
      </c>
      <c r="C254" s="14" t="str">
        <f>IF(Tabla1[[#This Row],[Código_Actividad]]="","",'[4]Formulario PPGR1'!#REF!)</f>
        <v/>
      </c>
      <c r="D254" s="14" t="str">
        <f>IF(Tabla1[[#This Row],[Código_Actividad]]="","",'[4]Formulario PPGR1'!#REF!)</f>
        <v/>
      </c>
      <c r="E254" s="14" t="str">
        <f>IF(Tabla1[[#This Row],[Código_Actividad]]="","",'[4]Formulario PPGR1'!#REF!)</f>
        <v/>
      </c>
      <c r="F254" s="14" t="str">
        <f>IF(Tabla1[[#This Row],[Código_Actividad]]="","",'[4]Formulario PPGR1'!#REF!)</f>
        <v/>
      </c>
      <c r="G254" s="264"/>
      <c r="H254" s="427" t="s">
        <v>878</v>
      </c>
      <c r="I254" s="448" t="s">
        <v>801</v>
      </c>
      <c r="J254" s="453">
        <v>100</v>
      </c>
      <c r="K254" s="474">
        <v>25</v>
      </c>
      <c r="L254" s="266">
        <f>+Tabla1[[#This Row],[Precio Unitario]]*Tabla1[[#This Row],[Cantidad de Insumos]]</f>
        <v>2500</v>
      </c>
      <c r="M254" s="267" t="s">
        <v>799</v>
      </c>
      <c r="N254" s="265"/>
    </row>
    <row r="255" spans="2:14" x14ac:dyDescent="0.2">
      <c r="B255" s="14" t="str">
        <f>IF(Tabla1[[#This Row],[Código_Actividad]]="","",CONCATENATE(Tabla1[[#This Row],[POA]],".",Tabla1[[#This Row],[SRS]],".",Tabla1[[#This Row],[AREA]],".",Tabla1[[#This Row],[TIPO]]))</f>
        <v/>
      </c>
      <c r="C255" s="14" t="str">
        <f>IF(Tabla1[[#This Row],[Código_Actividad]]="","",'[4]Formulario PPGR1'!#REF!)</f>
        <v/>
      </c>
      <c r="D255" s="14" t="str">
        <f>IF(Tabla1[[#This Row],[Código_Actividad]]="","",'[4]Formulario PPGR1'!#REF!)</f>
        <v/>
      </c>
      <c r="E255" s="14" t="str">
        <f>IF(Tabla1[[#This Row],[Código_Actividad]]="","",'[4]Formulario PPGR1'!#REF!)</f>
        <v/>
      </c>
      <c r="F255" s="14" t="str">
        <f>IF(Tabla1[[#This Row],[Código_Actividad]]="","",'[4]Formulario PPGR1'!#REF!)</f>
        <v/>
      </c>
      <c r="G255" s="264"/>
      <c r="H255" s="427" t="s">
        <v>879</v>
      </c>
      <c r="I255" s="448" t="s">
        <v>804</v>
      </c>
      <c r="J255" s="453">
        <v>50</v>
      </c>
      <c r="K255" s="474">
        <v>16.5</v>
      </c>
      <c r="L255" s="266">
        <f>+Tabla1[[#This Row],[Precio Unitario]]*Tabla1[[#This Row],[Cantidad de Insumos]]</f>
        <v>825</v>
      </c>
      <c r="M255" s="267" t="s">
        <v>799</v>
      </c>
      <c r="N255" s="265"/>
    </row>
    <row r="256" spans="2:14" x14ac:dyDescent="0.25">
      <c r="B256" s="14" t="str">
        <f>IF(Tabla1[[#This Row],[Código_Actividad]]="","",CONCATENATE(Tabla1[[#This Row],[POA]],".",Tabla1[[#This Row],[SRS]],".",Tabla1[[#This Row],[AREA]],".",Tabla1[[#This Row],[TIPO]]))</f>
        <v/>
      </c>
      <c r="C256" s="14" t="str">
        <f>IF(Tabla1[[#This Row],[Código_Actividad]]="","",'[4]Formulario PPGR1'!#REF!)</f>
        <v/>
      </c>
      <c r="D256" s="14" t="str">
        <f>IF(Tabla1[[#This Row],[Código_Actividad]]="","",'[4]Formulario PPGR1'!#REF!)</f>
        <v/>
      </c>
      <c r="E256" s="14" t="str">
        <f>IF(Tabla1[[#This Row],[Código_Actividad]]="","",'[4]Formulario PPGR1'!#REF!)</f>
        <v/>
      </c>
      <c r="F256" s="14" t="str">
        <f>IF(Tabla1[[#This Row],[Código_Actividad]]="","",'[4]Formulario PPGR1'!#REF!)</f>
        <v/>
      </c>
      <c r="G256" s="264"/>
      <c r="H256" s="428" t="s">
        <v>880</v>
      </c>
      <c r="I256" s="448" t="s">
        <v>881</v>
      </c>
      <c r="J256" s="453">
        <v>10</v>
      </c>
      <c r="K256" s="474">
        <v>1.71</v>
      </c>
      <c r="L256" s="266">
        <f>+Tabla1[[#This Row],[Precio Unitario]]*Tabla1[[#This Row],[Cantidad de Insumos]]</f>
        <v>17.100000000000001</v>
      </c>
      <c r="M256" s="267" t="s">
        <v>799</v>
      </c>
      <c r="N256" s="265"/>
    </row>
    <row r="257" spans="2:14" x14ac:dyDescent="0.2">
      <c r="B257" s="14" t="str">
        <f>IF(Tabla1[[#This Row],[Código_Actividad]]="","",CONCATENATE(Tabla1[[#This Row],[POA]],".",Tabla1[[#This Row],[SRS]],".",Tabla1[[#This Row],[AREA]],".",Tabla1[[#This Row],[TIPO]]))</f>
        <v/>
      </c>
      <c r="C257" s="14" t="str">
        <f>IF(Tabla1[[#This Row],[Código_Actividad]]="","",'[4]Formulario PPGR1'!#REF!)</f>
        <v/>
      </c>
      <c r="D257" s="14" t="str">
        <f>IF(Tabla1[[#This Row],[Código_Actividad]]="","",'[4]Formulario PPGR1'!#REF!)</f>
        <v/>
      </c>
      <c r="E257" s="14" t="str">
        <f>IF(Tabla1[[#This Row],[Código_Actividad]]="","",'[4]Formulario PPGR1'!#REF!)</f>
        <v/>
      </c>
      <c r="F257" s="14" t="str">
        <f>IF(Tabla1[[#This Row],[Código_Actividad]]="","",'[4]Formulario PPGR1'!#REF!)</f>
        <v/>
      </c>
      <c r="G257" s="264"/>
      <c r="H257" s="427" t="s">
        <v>882</v>
      </c>
      <c r="I257" s="448" t="s">
        <v>804</v>
      </c>
      <c r="J257" s="453">
        <v>400</v>
      </c>
      <c r="K257" s="473">
        <v>76.98</v>
      </c>
      <c r="L257" s="266">
        <f>+Tabla1[[#This Row],[Precio Unitario]]*Tabla1[[#This Row],[Cantidad de Insumos]]</f>
        <v>30792</v>
      </c>
      <c r="M257" s="267" t="s">
        <v>799</v>
      </c>
      <c r="N257" s="265"/>
    </row>
    <row r="258" spans="2:14" x14ac:dyDescent="0.2">
      <c r="B258" s="14" t="str">
        <f>IF(Tabla1[[#This Row],[Código_Actividad]]="","",CONCATENATE(Tabla1[[#This Row],[POA]],".",Tabla1[[#This Row],[SRS]],".",Tabla1[[#This Row],[AREA]],".",Tabla1[[#This Row],[TIPO]]))</f>
        <v/>
      </c>
      <c r="C258" s="14" t="str">
        <f>IF(Tabla1[[#This Row],[Código_Actividad]]="","",'[4]Formulario PPGR1'!#REF!)</f>
        <v/>
      </c>
      <c r="D258" s="14" t="str">
        <f>IF(Tabla1[[#This Row],[Código_Actividad]]="","",'[4]Formulario PPGR1'!#REF!)</f>
        <v/>
      </c>
      <c r="E258" s="14" t="str">
        <f>IF(Tabla1[[#This Row],[Código_Actividad]]="","",'[4]Formulario PPGR1'!#REF!)</f>
        <v/>
      </c>
      <c r="F258" s="14" t="str">
        <f>IF(Tabla1[[#This Row],[Código_Actividad]]="","",'[4]Formulario PPGR1'!#REF!)</f>
        <v/>
      </c>
      <c r="G258" s="264"/>
      <c r="H258" s="432" t="s">
        <v>883</v>
      </c>
      <c r="I258" s="446" t="s">
        <v>815</v>
      </c>
      <c r="J258" s="453">
        <v>500</v>
      </c>
      <c r="K258" s="473">
        <v>30.23</v>
      </c>
      <c r="L258" s="266">
        <f>+Tabla1[[#This Row],[Precio Unitario]]*Tabla1[[#This Row],[Cantidad de Insumos]]</f>
        <v>15115</v>
      </c>
      <c r="M258" s="267" t="s">
        <v>799</v>
      </c>
      <c r="N258" s="265"/>
    </row>
    <row r="259" spans="2:14" x14ac:dyDescent="0.2">
      <c r="B259" s="14" t="str">
        <f>IF(Tabla1[[#This Row],[Código_Actividad]]="","",CONCATENATE(Tabla1[[#This Row],[POA]],".",Tabla1[[#This Row],[SRS]],".",Tabla1[[#This Row],[AREA]],".",Tabla1[[#This Row],[TIPO]]))</f>
        <v/>
      </c>
      <c r="C259" s="14" t="str">
        <f>IF(Tabla1[[#This Row],[Código_Actividad]]="","",'[4]Formulario PPGR1'!#REF!)</f>
        <v/>
      </c>
      <c r="D259" s="14" t="str">
        <f>IF(Tabla1[[#This Row],[Código_Actividad]]="","",'[4]Formulario PPGR1'!#REF!)</f>
        <v/>
      </c>
      <c r="E259" s="14" t="str">
        <f>IF(Tabla1[[#This Row],[Código_Actividad]]="","",'[4]Formulario PPGR1'!#REF!)</f>
        <v/>
      </c>
      <c r="F259" s="14" t="str">
        <f>IF(Tabla1[[#This Row],[Código_Actividad]]="","",'[4]Formulario PPGR1'!#REF!)</f>
        <v/>
      </c>
      <c r="G259" s="264"/>
      <c r="H259" s="432" t="s">
        <v>884</v>
      </c>
      <c r="I259" s="446" t="s">
        <v>801</v>
      </c>
      <c r="J259" s="453">
        <v>20</v>
      </c>
      <c r="K259" s="474">
        <v>1.59</v>
      </c>
      <c r="L259" s="266">
        <f>+Tabla1[[#This Row],[Precio Unitario]]*Tabla1[[#This Row],[Cantidad de Insumos]]</f>
        <v>31.8</v>
      </c>
      <c r="M259" s="267" t="s">
        <v>799</v>
      </c>
      <c r="N259" s="265"/>
    </row>
    <row r="260" spans="2:14" x14ac:dyDescent="0.2">
      <c r="B260" s="14" t="str">
        <f>IF(Tabla1[[#This Row],[Código_Actividad]]="","",CONCATENATE(Tabla1[[#This Row],[POA]],".",Tabla1[[#This Row],[SRS]],".",Tabla1[[#This Row],[AREA]],".",Tabla1[[#This Row],[TIPO]]))</f>
        <v/>
      </c>
      <c r="C260" s="14" t="str">
        <f>IF(Tabla1[[#This Row],[Código_Actividad]]="","",'[4]Formulario PPGR1'!#REF!)</f>
        <v/>
      </c>
      <c r="D260" s="14" t="str">
        <f>IF(Tabla1[[#This Row],[Código_Actividad]]="","",'[4]Formulario PPGR1'!#REF!)</f>
        <v/>
      </c>
      <c r="E260" s="14" t="str">
        <f>IF(Tabla1[[#This Row],[Código_Actividad]]="","",'[4]Formulario PPGR1'!#REF!)</f>
        <v/>
      </c>
      <c r="F260" s="14" t="str">
        <f>IF(Tabla1[[#This Row],[Código_Actividad]]="","",'[4]Formulario PPGR1'!#REF!)</f>
        <v/>
      </c>
      <c r="G260" s="264"/>
      <c r="H260" s="432" t="s">
        <v>885</v>
      </c>
      <c r="I260" s="446" t="s">
        <v>804</v>
      </c>
      <c r="J260" s="453">
        <v>200</v>
      </c>
      <c r="K260" s="474">
        <v>44</v>
      </c>
      <c r="L260" s="266">
        <f>+Tabla1[[#This Row],[Precio Unitario]]*Tabla1[[#This Row],[Cantidad de Insumos]]</f>
        <v>8800</v>
      </c>
      <c r="M260" s="267" t="s">
        <v>799</v>
      </c>
      <c r="N260" s="265"/>
    </row>
    <row r="261" spans="2:14" x14ac:dyDescent="0.2">
      <c r="B261" s="14" t="str">
        <f>IF(Tabla1[[#This Row],[Código_Actividad]]="","",CONCATENATE(Tabla1[[#This Row],[POA]],".",Tabla1[[#This Row],[SRS]],".",Tabla1[[#This Row],[AREA]],".",Tabla1[[#This Row],[TIPO]]))</f>
        <v/>
      </c>
      <c r="C261" s="14" t="str">
        <f>IF(Tabla1[[#This Row],[Código_Actividad]]="","",'[4]Formulario PPGR1'!#REF!)</f>
        <v/>
      </c>
      <c r="D261" s="14" t="str">
        <f>IF(Tabla1[[#This Row],[Código_Actividad]]="","",'[4]Formulario PPGR1'!#REF!)</f>
        <v/>
      </c>
      <c r="E261" s="14" t="str">
        <f>IF(Tabla1[[#This Row],[Código_Actividad]]="","",'[4]Formulario PPGR1'!#REF!)</f>
        <v/>
      </c>
      <c r="F261" s="14" t="str">
        <f>IF(Tabla1[[#This Row],[Código_Actividad]]="","",'[4]Formulario PPGR1'!#REF!)</f>
        <v/>
      </c>
      <c r="G261" s="264"/>
      <c r="H261" s="432" t="s">
        <v>886</v>
      </c>
      <c r="I261" s="446" t="s">
        <v>804</v>
      </c>
      <c r="J261" s="453">
        <v>300</v>
      </c>
      <c r="K261" s="474">
        <v>90</v>
      </c>
      <c r="L261" s="266">
        <f>+Tabla1[[#This Row],[Precio Unitario]]*Tabla1[[#This Row],[Cantidad de Insumos]]</f>
        <v>27000</v>
      </c>
      <c r="M261" s="267" t="s">
        <v>799</v>
      </c>
      <c r="N261" s="265"/>
    </row>
    <row r="262" spans="2:14" x14ac:dyDescent="0.2">
      <c r="B262" s="14" t="str">
        <f>IF(Tabla1[[#This Row],[Código_Actividad]]="","",CONCATENATE(Tabla1[[#This Row],[POA]],".",Tabla1[[#This Row],[SRS]],".",Tabla1[[#This Row],[AREA]],".",Tabla1[[#This Row],[TIPO]]))</f>
        <v/>
      </c>
      <c r="C262" s="14" t="str">
        <f>IF(Tabla1[[#This Row],[Código_Actividad]]="","",'[4]Formulario PPGR1'!#REF!)</f>
        <v/>
      </c>
      <c r="D262" s="14" t="str">
        <f>IF(Tabla1[[#This Row],[Código_Actividad]]="","",'[4]Formulario PPGR1'!#REF!)</f>
        <v/>
      </c>
      <c r="E262" s="14" t="str">
        <f>IF(Tabla1[[#This Row],[Código_Actividad]]="","",'[4]Formulario PPGR1'!#REF!)</f>
        <v/>
      </c>
      <c r="F262" s="14" t="str">
        <f>IF(Tabla1[[#This Row],[Código_Actividad]]="","",'[4]Formulario PPGR1'!#REF!)</f>
        <v/>
      </c>
      <c r="G262" s="264"/>
      <c r="H262" s="432" t="s">
        <v>887</v>
      </c>
      <c r="I262" s="446" t="s">
        <v>888</v>
      </c>
      <c r="J262" s="453">
        <v>50</v>
      </c>
      <c r="K262" s="474">
        <v>14.03</v>
      </c>
      <c r="L262" s="266">
        <f>+Tabla1[[#This Row],[Precio Unitario]]*Tabla1[[#This Row],[Cantidad de Insumos]]</f>
        <v>701.5</v>
      </c>
      <c r="M262" s="267" t="s">
        <v>799</v>
      </c>
      <c r="N262" s="265"/>
    </row>
    <row r="263" spans="2:14" x14ac:dyDescent="0.2">
      <c r="B263" s="14" t="str">
        <f>IF(Tabla1[[#This Row],[Código_Actividad]]="","",CONCATENATE(Tabla1[[#This Row],[POA]],".",Tabla1[[#This Row],[SRS]],".",Tabla1[[#This Row],[AREA]],".",Tabla1[[#This Row],[TIPO]]))</f>
        <v/>
      </c>
      <c r="C263" s="14" t="str">
        <f>IF(Tabla1[[#This Row],[Código_Actividad]]="","",'[4]Formulario PPGR1'!#REF!)</f>
        <v/>
      </c>
      <c r="D263" s="14" t="str">
        <f>IF(Tabla1[[#This Row],[Código_Actividad]]="","",'[4]Formulario PPGR1'!#REF!)</f>
        <v/>
      </c>
      <c r="E263" s="14" t="str">
        <f>IF(Tabla1[[#This Row],[Código_Actividad]]="","",'[4]Formulario PPGR1'!#REF!)</f>
        <v/>
      </c>
      <c r="F263" s="14" t="str">
        <f>IF(Tabla1[[#This Row],[Código_Actividad]]="","",'[4]Formulario PPGR1'!#REF!)</f>
        <v/>
      </c>
      <c r="G263" s="264"/>
      <c r="H263" s="432" t="s">
        <v>889</v>
      </c>
      <c r="I263" s="446" t="s">
        <v>808</v>
      </c>
      <c r="J263" s="453">
        <v>1000</v>
      </c>
      <c r="K263" s="474">
        <v>475</v>
      </c>
      <c r="L263" s="266">
        <f>+Tabla1[[#This Row],[Precio Unitario]]*Tabla1[[#This Row],[Cantidad de Insumos]]</f>
        <v>475000</v>
      </c>
      <c r="M263" s="267" t="s">
        <v>799</v>
      </c>
      <c r="N263" s="265"/>
    </row>
    <row r="264" spans="2:14" x14ac:dyDescent="0.25">
      <c r="B264" s="14" t="str">
        <f>IF(Tabla1[[#This Row],[Código_Actividad]]="","",CONCATENATE(Tabla1[[#This Row],[POA]],".",Tabla1[[#This Row],[SRS]],".",Tabla1[[#This Row],[AREA]],".",Tabla1[[#This Row],[TIPO]]))</f>
        <v/>
      </c>
      <c r="C264" s="14" t="str">
        <f>IF(Tabla1[[#This Row],[Código_Actividad]]="","",'[4]Formulario PPGR1'!#REF!)</f>
        <v/>
      </c>
      <c r="D264" s="14" t="str">
        <f>IF(Tabla1[[#This Row],[Código_Actividad]]="","",'[4]Formulario PPGR1'!#REF!)</f>
        <v/>
      </c>
      <c r="E264" s="14" t="str">
        <f>IF(Tabla1[[#This Row],[Código_Actividad]]="","",'[4]Formulario PPGR1'!#REF!)</f>
        <v/>
      </c>
      <c r="F264" s="14" t="str">
        <f>IF(Tabla1[[#This Row],[Código_Actividad]]="","",'[4]Formulario PPGR1'!#REF!)</f>
        <v/>
      </c>
      <c r="G264" s="264"/>
      <c r="H264" s="428" t="s">
        <v>890</v>
      </c>
      <c r="I264" s="446" t="s">
        <v>891</v>
      </c>
      <c r="J264" s="453">
        <v>25</v>
      </c>
      <c r="K264" s="474">
        <v>30.8</v>
      </c>
      <c r="L264" s="266">
        <f>+Tabla1[[#This Row],[Precio Unitario]]*Tabla1[[#This Row],[Cantidad de Insumos]]</f>
        <v>770</v>
      </c>
      <c r="M264" s="267" t="s">
        <v>799</v>
      </c>
      <c r="N264" s="265"/>
    </row>
    <row r="265" spans="2:14" ht="30" x14ac:dyDescent="0.25">
      <c r="B265" s="14" t="str">
        <f>IF(Tabla1[[#This Row],[Código_Actividad]]="","",CONCATENATE(Tabla1[[#This Row],[POA]],".",Tabla1[[#This Row],[SRS]],".",Tabla1[[#This Row],[AREA]],".",Tabla1[[#This Row],[TIPO]]))</f>
        <v/>
      </c>
      <c r="C265" s="14" t="str">
        <f>IF(Tabla1[[#This Row],[Código_Actividad]]="","",'[4]Formulario PPGR1'!#REF!)</f>
        <v/>
      </c>
      <c r="D265" s="14" t="str">
        <f>IF(Tabla1[[#This Row],[Código_Actividad]]="","",'[4]Formulario PPGR1'!#REF!)</f>
        <v/>
      </c>
      <c r="E265" s="14" t="str">
        <f>IF(Tabla1[[#This Row],[Código_Actividad]]="","",'[4]Formulario PPGR1'!#REF!)</f>
        <v/>
      </c>
      <c r="F265" s="14" t="str">
        <f>IF(Tabla1[[#This Row],[Código_Actividad]]="","",'[4]Formulario PPGR1'!#REF!)</f>
        <v/>
      </c>
      <c r="G265" s="264"/>
      <c r="H265" s="441" t="s">
        <v>892</v>
      </c>
      <c r="I265" s="446" t="s">
        <v>891</v>
      </c>
      <c r="J265" s="453">
        <v>30</v>
      </c>
      <c r="K265" s="474">
        <v>20.9</v>
      </c>
      <c r="L265" s="266">
        <f>+Tabla1[[#This Row],[Precio Unitario]]*Tabla1[[#This Row],[Cantidad de Insumos]]</f>
        <v>627</v>
      </c>
      <c r="M265" s="267" t="s">
        <v>799</v>
      </c>
      <c r="N265" s="265"/>
    </row>
    <row r="266" spans="2:14" x14ac:dyDescent="0.2">
      <c r="B266" s="14" t="str">
        <f>IF(Tabla1[[#This Row],[Código_Actividad]]="","",CONCATENATE(Tabla1[[#This Row],[POA]],".",Tabla1[[#This Row],[SRS]],".",Tabla1[[#This Row],[AREA]],".",Tabla1[[#This Row],[TIPO]]))</f>
        <v/>
      </c>
      <c r="C266" s="14" t="str">
        <f>IF(Tabla1[[#This Row],[Código_Actividad]]="","",'[4]Formulario PPGR1'!#REF!)</f>
        <v/>
      </c>
      <c r="D266" s="14" t="str">
        <f>IF(Tabla1[[#This Row],[Código_Actividad]]="","",'[4]Formulario PPGR1'!#REF!)</f>
        <v/>
      </c>
      <c r="E266" s="14" t="str">
        <f>IF(Tabla1[[#This Row],[Código_Actividad]]="","",'[4]Formulario PPGR1'!#REF!)</f>
        <v/>
      </c>
      <c r="F266" s="14" t="str">
        <f>IF(Tabla1[[#This Row],[Código_Actividad]]="","",'[4]Formulario PPGR1'!#REF!)</f>
        <v/>
      </c>
      <c r="G266" s="264"/>
      <c r="H266" s="432" t="s">
        <v>893</v>
      </c>
      <c r="I266" s="446" t="s">
        <v>811</v>
      </c>
      <c r="J266" s="453">
        <v>1200</v>
      </c>
      <c r="K266" s="474">
        <v>156.59</v>
      </c>
      <c r="L266" s="266">
        <f>+Tabla1[[#This Row],[Precio Unitario]]*Tabla1[[#This Row],[Cantidad de Insumos]]</f>
        <v>187908</v>
      </c>
      <c r="M266" s="267" t="s">
        <v>799</v>
      </c>
      <c r="N266" s="265"/>
    </row>
    <row r="267" spans="2:14" x14ac:dyDescent="0.2">
      <c r="B267" s="14" t="str">
        <f>IF(Tabla1[[#This Row],[Código_Actividad]]="","",CONCATENATE(Tabla1[[#This Row],[POA]],".",Tabla1[[#This Row],[SRS]],".",Tabla1[[#This Row],[AREA]],".",Tabla1[[#This Row],[TIPO]]))</f>
        <v/>
      </c>
      <c r="C267" s="14" t="str">
        <f>IF(Tabla1[[#This Row],[Código_Actividad]]="","",'[4]Formulario PPGR1'!#REF!)</f>
        <v/>
      </c>
      <c r="D267" s="14" t="str">
        <f>IF(Tabla1[[#This Row],[Código_Actividad]]="","",'[4]Formulario PPGR1'!#REF!)</f>
        <v/>
      </c>
      <c r="E267" s="14" t="str">
        <f>IF(Tabla1[[#This Row],[Código_Actividad]]="","",'[4]Formulario PPGR1'!#REF!)</f>
        <v/>
      </c>
      <c r="F267" s="14" t="str">
        <f>IF(Tabla1[[#This Row],[Código_Actividad]]="","",'[4]Formulario PPGR1'!#REF!)</f>
        <v/>
      </c>
      <c r="G267" s="264"/>
      <c r="H267" s="432" t="s">
        <v>894</v>
      </c>
      <c r="I267" s="446" t="s">
        <v>895</v>
      </c>
      <c r="J267" s="453">
        <v>300</v>
      </c>
      <c r="K267" s="474">
        <v>190</v>
      </c>
      <c r="L267" s="266">
        <f>+Tabla1[[#This Row],[Precio Unitario]]*Tabla1[[#This Row],[Cantidad de Insumos]]</f>
        <v>57000</v>
      </c>
      <c r="M267" s="267" t="s">
        <v>799</v>
      </c>
      <c r="N267" s="265"/>
    </row>
    <row r="268" spans="2:14" x14ac:dyDescent="0.2">
      <c r="B268" s="14" t="str">
        <f>IF(Tabla1[[#This Row],[Código_Actividad]]="","",CONCATENATE(Tabla1[[#This Row],[POA]],".",Tabla1[[#This Row],[SRS]],".",Tabla1[[#This Row],[AREA]],".",Tabla1[[#This Row],[TIPO]]))</f>
        <v/>
      </c>
      <c r="C268" s="14" t="str">
        <f>IF(Tabla1[[#This Row],[Código_Actividad]]="","",'[4]Formulario PPGR1'!#REF!)</f>
        <v/>
      </c>
      <c r="D268" s="14" t="str">
        <f>IF(Tabla1[[#This Row],[Código_Actividad]]="","",'[4]Formulario PPGR1'!#REF!)</f>
        <v/>
      </c>
      <c r="E268" s="14" t="str">
        <f>IF(Tabla1[[#This Row],[Código_Actividad]]="","",'[4]Formulario PPGR1'!#REF!)</f>
        <v/>
      </c>
      <c r="F268" s="14" t="str">
        <f>IF(Tabla1[[#This Row],[Código_Actividad]]="","",'[4]Formulario PPGR1'!#REF!)</f>
        <v/>
      </c>
      <c r="G268" s="264"/>
      <c r="H268" s="432" t="s">
        <v>896</v>
      </c>
      <c r="I268" s="446" t="s">
        <v>897</v>
      </c>
      <c r="J268" s="453">
        <v>200</v>
      </c>
      <c r="K268" s="474">
        <v>250</v>
      </c>
      <c r="L268" s="266">
        <f>+Tabla1[[#This Row],[Precio Unitario]]*Tabla1[[#This Row],[Cantidad de Insumos]]</f>
        <v>50000</v>
      </c>
      <c r="M268" s="267" t="s">
        <v>799</v>
      </c>
      <c r="N268" s="265"/>
    </row>
    <row r="269" spans="2:14" x14ac:dyDescent="0.2">
      <c r="B269" s="14" t="str">
        <f>IF(Tabla1[[#This Row],[Código_Actividad]]="","",CONCATENATE(Tabla1[[#This Row],[POA]],".",Tabla1[[#This Row],[SRS]],".",Tabla1[[#This Row],[AREA]],".",Tabla1[[#This Row],[TIPO]]))</f>
        <v/>
      </c>
      <c r="C269" s="14" t="str">
        <f>IF(Tabla1[[#This Row],[Código_Actividad]]="","",'[4]Formulario PPGR1'!#REF!)</f>
        <v/>
      </c>
      <c r="D269" s="14" t="str">
        <f>IF(Tabla1[[#This Row],[Código_Actividad]]="","",'[4]Formulario PPGR1'!#REF!)</f>
        <v/>
      </c>
      <c r="E269" s="14" t="str">
        <f>IF(Tabla1[[#This Row],[Código_Actividad]]="","",'[4]Formulario PPGR1'!#REF!)</f>
        <v/>
      </c>
      <c r="F269" s="14" t="str">
        <f>IF(Tabla1[[#This Row],[Código_Actividad]]="","",'[4]Formulario PPGR1'!#REF!)</f>
        <v/>
      </c>
      <c r="G269" s="264"/>
      <c r="H269" s="432" t="s">
        <v>898</v>
      </c>
      <c r="I269" s="446" t="s">
        <v>801</v>
      </c>
      <c r="J269" s="453">
        <v>150</v>
      </c>
      <c r="K269" s="474">
        <v>22</v>
      </c>
      <c r="L269" s="266">
        <f>+Tabla1[[#This Row],[Precio Unitario]]*Tabla1[[#This Row],[Cantidad de Insumos]]</f>
        <v>3300</v>
      </c>
      <c r="M269" s="267" t="s">
        <v>799</v>
      </c>
      <c r="N269" s="265"/>
    </row>
    <row r="270" spans="2:14" x14ac:dyDescent="0.2">
      <c r="B270" s="14" t="str">
        <f>IF(Tabla1[[#This Row],[Código_Actividad]]="","",CONCATENATE(Tabla1[[#This Row],[POA]],".",Tabla1[[#This Row],[SRS]],".",Tabla1[[#This Row],[AREA]],".",Tabla1[[#This Row],[TIPO]]))</f>
        <v/>
      </c>
      <c r="C270" s="14" t="str">
        <f>IF(Tabla1[[#This Row],[Código_Actividad]]="","",'[4]Formulario PPGR1'!#REF!)</f>
        <v/>
      </c>
      <c r="D270" s="14" t="str">
        <f>IF(Tabla1[[#This Row],[Código_Actividad]]="","",'[4]Formulario PPGR1'!#REF!)</f>
        <v/>
      </c>
      <c r="E270" s="14" t="str">
        <f>IF(Tabla1[[#This Row],[Código_Actividad]]="","",'[4]Formulario PPGR1'!#REF!)</f>
        <v/>
      </c>
      <c r="F270" s="14" t="str">
        <f>IF(Tabla1[[#This Row],[Código_Actividad]]="","",'[4]Formulario PPGR1'!#REF!)</f>
        <v/>
      </c>
      <c r="G270" s="264"/>
      <c r="H270" s="432" t="s">
        <v>899</v>
      </c>
      <c r="I270" s="446" t="s">
        <v>895</v>
      </c>
      <c r="J270" s="453">
        <v>150</v>
      </c>
      <c r="K270" s="474">
        <v>3990</v>
      </c>
      <c r="L270" s="266">
        <f>+Tabla1[[#This Row],[Precio Unitario]]*Tabla1[[#This Row],[Cantidad de Insumos]]</f>
        <v>598500</v>
      </c>
      <c r="M270" s="267" t="s">
        <v>799</v>
      </c>
      <c r="N270" s="265"/>
    </row>
    <row r="271" spans="2:14" x14ac:dyDescent="0.2">
      <c r="B271" s="14" t="str">
        <f>IF(Tabla1[[#This Row],[Código_Actividad]]="","",CONCATENATE(Tabla1[[#This Row],[POA]],".",Tabla1[[#This Row],[SRS]],".",Tabla1[[#This Row],[AREA]],".",Tabla1[[#This Row],[TIPO]]))</f>
        <v/>
      </c>
      <c r="C271" s="14" t="str">
        <f>IF(Tabla1[[#This Row],[Código_Actividad]]="","",'[4]Formulario PPGR1'!#REF!)</f>
        <v/>
      </c>
      <c r="D271" s="14" t="str">
        <f>IF(Tabla1[[#This Row],[Código_Actividad]]="","",'[4]Formulario PPGR1'!#REF!)</f>
        <v/>
      </c>
      <c r="E271" s="14" t="str">
        <f>IF(Tabla1[[#This Row],[Código_Actividad]]="","",'[4]Formulario PPGR1'!#REF!)</f>
        <v/>
      </c>
      <c r="F271" s="14" t="str">
        <f>IF(Tabla1[[#This Row],[Código_Actividad]]="","",'[4]Formulario PPGR1'!#REF!)</f>
        <v/>
      </c>
      <c r="G271" s="264"/>
      <c r="H271" s="432" t="s">
        <v>900</v>
      </c>
      <c r="I271" s="446" t="s">
        <v>801</v>
      </c>
      <c r="J271" s="453">
        <v>10</v>
      </c>
      <c r="K271" s="474">
        <v>9.57</v>
      </c>
      <c r="L271" s="266">
        <f>+Tabla1[[#This Row],[Precio Unitario]]*Tabla1[[#This Row],[Cantidad de Insumos]]</f>
        <v>95.7</v>
      </c>
      <c r="M271" s="267" t="s">
        <v>799</v>
      </c>
      <c r="N271" s="265"/>
    </row>
    <row r="272" spans="2:14" x14ac:dyDescent="0.2">
      <c r="B272" s="14" t="str">
        <f>IF(Tabla1[[#This Row],[Código_Actividad]]="","",CONCATENATE(Tabla1[[#This Row],[POA]],".",Tabla1[[#This Row],[SRS]],".",Tabla1[[#This Row],[AREA]],".",Tabla1[[#This Row],[TIPO]]))</f>
        <v/>
      </c>
      <c r="C272" s="14" t="str">
        <f>IF(Tabla1[[#This Row],[Código_Actividad]]="","",'[4]Formulario PPGR1'!#REF!)</f>
        <v/>
      </c>
      <c r="D272" s="14" t="str">
        <f>IF(Tabla1[[#This Row],[Código_Actividad]]="","",'[4]Formulario PPGR1'!#REF!)</f>
        <v/>
      </c>
      <c r="E272" s="14" t="str">
        <f>IF(Tabla1[[#This Row],[Código_Actividad]]="","",'[4]Formulario PPGR1'!#REF!)</f>
        <v/>
      </c>
      <c r="F272" s="14" t="str">
        <f>IF(Tabla1[[#This Row],[Código_Actividad]]="","",'[4]Formulario PPGR1'!#REF!)</f>
        <v/>
      </c>
      <c r="G272" s="264"/>
      <c r="H272" s="432" t="s">
        <v>901</v>
      </c>
      <c r="I272" s="446" t="s">
        <v>838</v>
      </c>
      <c r="J272" s="453">
        <v>500</v>
      </c>
      <c r="K272" s="474">
        <v>8.51</v>
      </c>
      <c r="L272" s="266">
        <f>+Tabla1[[#This Row],[Precio Unitario]]*Tabla1[[#This Row],[Cantidad de Insumos]]</f>
        <v>4255</v>
      </c>
      <c r="M272" s="267" t="s">
        <v>799</v>
      </c>
      <c r="N272" s="265"/>
    </row>
    <row r="273" spans="2:14" x14ac:dyDescent="0.2">
      <c r="B273" s="14" t="str">
        <f>IF(Tabla1[[#This Row],[Código_Actividad]]="","",CONCATENATE(Tabla1[[#This Row],[POA]],".",Tabla1[[#This Row],[SRS]],".",Tabla1[[#This Row],[AREA]],".",Tabla1[[#This Row],[TIPO]]))</f>
        <v/>
      </c>
      <c r="C273" s="14" t="str">
        <f>IF(Tabla1[[#This Row],[Código_Actividad]]="","",'[4]Formulario PPGR1'!#REF!)</f>
        <v/>
      </c>
      <c r="D273" s="14" t="str">
        <f>IF(Tabla1[[#This Row],[Código_Actividad]]="","",'[4]Formulario PPGR1'!#REF!)</f>
        <v/>
      </c>
      <c r="E273" s="14" t="str">
        <f>IF(Tabla1[[#This Row],[Código_Actividad]]="","",'[4]Formulario PPGR1'!#REF!)</f>
        <v/>
      </c>
      <c r="F273" s="14" t="str">
        <f>IF(Tabla1[[#This Row],[Código_Actividad]]="","",'[4]Formulario PPGR1'!#REF!)</f>
        <v/>
      </c>
      <c r="G273" s="264"/>
      <c r="H273" s="432" t="s">
        <v>902</v>
      </c>
      <c r="I273" s="446" t="s">
        <v>804</v>
      </c>
      <c r="J273" s="453">
        <v>2300</v>
      </c>
      <c r="K273" s="474">
        <v>95</v>
      </c>
      <c r="L273" s="266">
        <f>+Tabla1[[#This Row],[Precio Unitario]]*Tabla1[[#This Row],[Cantidad de Insumos]]</f>
        <v>218500</v>
      </c>
      <c r="M273" s="267" t="s">
        <v>799</v>
      </c>
      <c r="N273" s="265"/>
    </row>
    <row r="274" spans="2:14" x14ac:dyDescent="0.2">
      <c r="B274" s="14" t="str">
        <f>IF(Tabla1[[#This Row],[Código_Actividad]]="","",CONCATENATE(Tabla1[[#This Row],[POA]],".",Tabla1[[#This Row],[SRS]],".",Tabla1[[#This Row],[AREA]],".",Tabla1[[#This Row],[TIPO]]))</f>
        <v/>
      </c>
      <c r="C274" s="14" t="str">
        <f>IF(Tabla1[[#This Row],[Código_Actividad]]="","",'[4]Formulario PPGR1'!#REF!)</f>
        <v/>
      </c>
      <c r="D274" s="14" t="str">
        <f>IF(Tabla1[[#This Row],[Código_Actividad]]="","",'[4]Formulario PPGR1'!#REF!)</f>
        <v/>
      </c>
      <c r="E274" s="14" t="str">
        <f>IF(Tabla1[[#This Row],[Código_Actividad]]="","",'[4]Formulario PPGR1'!#REF!)</f>
        <v/>
      </c>
      <c r="F274" s="14" t="str">
        <f>IF(Tabla1[[#This Row],[Código_Actividad]]="","",'[4]Formulario PPGR1'!#REF!)</f>
        <v/>
      </c>
      <c r="G274" s="264"/>
      <c r="H274" s="432" t="s">
        <v>903</v>
      </c>
      <c r="I274" s="446" t="s">
        <v>804</v>
      </c>
      <c r="J274" s="453">
        <v>2000</v>
      </c>
      <c r="K274" s="474">
        <v>0.63</v>
      </c>
      <c r="L274" s="266">
        <f>+Tabla1[[#This Row],[Precio Unitario]]*Tabla1[[#This Row],[Cantidad de Insumos]]</f>
        <v>1260</v>
      </c>
      <c r="M274" s="267" t="s">
        <v>799</v>
      </c>
      <c r="N274" s="265"/>
    </row>
    <row r="275" spans="2:14" x14ac:dyDescent="0.2">
      <c r="B275" s="14" t="str">
        <f>IF(Tabla1[[#This Row],[Código_Actividad]]="","",CONCATENATE(Tabla1[[#This Row],[POA]],".",Tabla1[[#This Row],[SRS]],".",Tabla1[[#This Row],[AREA]],".",Tabla1[[#This Row],[TIPO]]))</f>
        <v/>
      </c>
      <c r="C275" s="14" t="str">
        <f>IF(Tabla1[[#This Row],[Código_Actividad]]="","",'[4]Formulario PPGR1'!#REF!)</f>
        <v/>
      </c>
      <c r="D275" s="14" t="str">
        <f>IF(Tabla1[[#This Row],[Código_Actividad]]="","",'[4]Formulario PPGR1'!#REF!)</f>
        <v/>
      </c>
      <c r="E275" s="14" t="str">
        <f>IF(Tabla1[[#This Row],[Código_Actividad]]="","",'[4]Formulario PPGR1'!#REF!)</f>
        <v/>
      </c>
      <c r="F275" s="14" t="str">
        <f>IF(Tabla1[[#This Row],[Código_Actividad]]="","",'[4]Formulario PPGR1'!#REF!)</f>
        <v/>
      </c>
      <c r="G275" s="264"/>
      <c r="H275" s="432" t="s">
        <v>904</v>
      </c>
      <c r="I275" s="446" t="s">
        <v>801</v>
      </c>
      <c r="J275" s="453">
        <v>60</v>
      </c>
      <c r="K275" s="474">
        <v>157.94</v>
      </c>
      <c r="L275" s="266">
        <f>+Tabla1[[#This Row],[Precio Unitario]]*Tabla1[[#This Row],[Cantidad de Insumos]]</f>
        <v>9476.4</v>
      </c>
      <c r="M275" s="267" t="s">
        <v>799</v>
      </c>
      <c r="N275" s="265"/>
    </row>
    <row r="276" spans="2:14" x14ac:dyDescent="0.25">
      <c r="B276" s="14" t="str">
        <f>IF(Tabla1[[#This Row],[Código_Actividad]]="","",CONCATENATE(Tabla1[[#This Row],[POA]],".",Tabla1[[#This Row],[SRS]],".",Tabla1[[#This Row],[AREA]],".",Tabla1[[#This Row],[TIPO]]))</f>
        <v/>
      </c>
      <c r="C276" s="14" t="str">
        <f>IF(Tabla1[[#This Row],[Código_Actividad]]="","",'[4]Formulario PPGR1'!#REF!)</f>
        <v/>
      </c>
      <c r="D276" s="14" t="str">
        <f>IF(Tabla1[[#This Row],[Código_Actividad]]="","",'[4]Formulario PPGR1'!#REF!)</f>
        <v/>
      </c>
      <c r="E276" s="14" t="str">
        <f>IF(Tabla1[[#This Row],[Código_Actividad]]="","",'[4]Formulario PPGR1'!#REF!)</f>
        <v/>
      </c>
      <c r="F276" s="14" t="str">
        <f>IF(Tabla1[[#This Row],[Código_Actividad]]="","",'[4]Formulario PPGR1'!#REF!)</f>
        <v/>
      </c>
      <c r="G276" s="264"/>
      <c r="H276" s="566" t="s">
        <v>905</v>
      </c>
      <c r="I276" s="452" t="s">
        <v>811</v>
      </c>
      <c r="J276" s="452">
        <v>90</v>
      </c>
      <c r="K276" s="474">
        <v>65</v>
      </c>
      <c r="L276" s="266">
        <f>+Tabla1[[#This Row],[Precio Unitario]]*Tabla1[[#This Row],[Cantidad de Insumos]]</f>
        <v>5850</v>
      </c>
      <c r="M276" s="267" t="s">
        <v>799</v>
      </c>
      <c r="N276" s="265"/>
    </row>
    <row r="277" spans="2:14" x14ac:dyDescent="0.2">
      <c r="B277" s="14" t="str">
        <f>IF(Tabla1[[#This Row],[Código_Actividad]]="","",CONCATENATE(Tabla1[[#This Row],[POA]],".",Tabla1[[#This Row],[SRS]],".",Tabla1[[#This Row],[AREA]],".",Tabla1[[#This Row],[TIPO]]))</f>
        <v/>
      </c>
      <c r="C277" s="14" t="str">
        <f>IF(Tabla1[[#This Row],[Código_Actividad]]="","",'[4]Formulario PPGR1'!#REF!)</f>
        <v/>
      </c>
      <c r="D277" s="14" t="str">
        <f>IF(Tabla1[[#This Row],[Código_Actividad]]="","",'[4]Formulario PPGR1'!#REF!)</f>
        <v/>
      </c>
      <c r="E277" s="14" t="str">
        <f>IF(Tabla1[[#This Row],[Código_Actividad]]="","",'[4]Formulario PPGR1'!#REF!)</f>
        <v/>
      </c>
      <c r="F277" s="14" t="str">
        <f>IF(Tabla1[[#This Row],[Código_Actividad]]="","",'[4]Formulario PPGR1'!#REF!)</f>
        <v/>
      </c>
      <c r="G277" s="264"/>
      <c r="H277" s="427" t="s">
        <v>905</v>
      </c>
      <c r="I277" s="448" t="s">
        <v>808</v>
      </c>
      <c r="J277" s="448">
        <v>150</v>
      </c>
      <c r="K277" s="474">
        <v>3745.5</v>
      </c>
      <c r="L277" s="266">
        <f>+Tabla1[[#This Row],[Precio Unitario]]*Tabla1[[#This Row],[Cantidad de Insumos]]</f>
        <v>561825</v>
      </c>
      <c r="M277" s="267" t="s">
        <v>799</v>
      </c>
      <c r="N277" s="265"/>
    </row>
    <row r="278" spans="2:14" x14ac:dyDescent="0.2">
      <c r="B278" s="14" t="str">
        <f>IF(Tabla1[[#This Row],[Código_Actividad]]="","",CONCATENATE(Tabla1[[#This Row],[POA]],".",Tabla1[[#This Row],[SRS]],".",Tabla1[[#This Row],[AREA]],".",Tabla1[[#This Row],[TIPO]]))</f>
        <v/>
      </c>
      <c r="C278" s="14" t="str">
        <f>IF(Tabla1[[#This Row],[Código_Actividad]]="","",'[4]Formulario PPGR1'!#REF!)</f>
        <v/>
      </c>
      <c r="D278" s="14" t="str">
        <f>IF(Tabla1[[#This Row],[Código_Actividad]]="","",'[4]Formulario PPGR1'!#REF!)</f>
        <v/>
      </c>
      <c r="E278" s="14" t="str">
        <f>IF(Tabla1[[#This Row],[Código_Actividad]]="","",'[4]Formulario PPGR1'!#REF!)</f>
        <v/>
      </c>
      <c r="F278" s="14" t="str">
        <f>IF(Tabla1[[#This Row],[Código_Actividad]]="","",'[4]Formulario PPGR1'!#REF!)</f>
        <v/>
      </c>
      <c r="G278" s="264"/>
      <c r="H278" s="427" t="s">
        <v>906</v>
      </c>
      <c r="I278" s="448" t="s">
        <v>811</v>
      </c>
      <c r="J278" s="448">
        <v>100</v>
      </c>
      <c r="K278" s="474">
        <v>676.5</v>
      </c>
      <c r="L278" s="266">
        <f>+Tabla1[[#This Row],[Precio Unitario]]*Tabla1[[#This Row],[Cantidad de Insumos]]</f>
        <v>67650</v>
      </c>
      <c r="M278" s="267" t="s">
        <v>799</v>
      </c>
      <c r="N278" s="265"/>
    </row>
    <row r="279" spans="2:14" x14ac:dyDescent="0.2">
      <c r="B279" s="14" t="str">
        <f>IF(Tabla1[[#This Row],[Código_Actividad]]="","",CONCATENATE(Tabla1[[#This Row],[POA]],".",Tabla1[[#This Row],[SRS]],".",Tabla1[[#This Row],[AREA]],".",Tabla1[[#This Row],[TIPO]]))</f>
        <v/>
      </c>
      <c r="C279" s="14" t="str">
        <f>IF(Tabla1[[#This Row],[Código_Actividad]]="","",'[4]Formulario PPGR1'!#REF!)</f>
        <v/>
      </c>
      <c r="D279" s="14" t="str">
        <f>IF(Tabla1[[#This Row],[Código_Actividad]]="","",'[4]Formulario PPGR1'!#REF!)</f>
        <v/>
      </c>
      <c r="E279" s="14" t="str">
        <f>IF(Tabla1[[#This Row],[Código_Actividad]]="","",'[4]Formulario PPGR1'!#REF!)</f>
        <v/>
      </c>
      <c r="F279" s="14" t="str">
        <f>IF(Tabla1[[#This Row],[Código_Actividad]]="","",'[4]Formulario PPGR1'!#REF!)</f>
        <v/>
      </c>
      <c r="G279" s="264"/>
      <c r="H279" s="427" t="s">
        <v>907</v>
      </c>
      <c r="I279" s="448" t="s">
        <v>811</v>
      </c>
      <c r="J279" s="448">
        <v>0</v>
      </c>
      <c r="K279" s="474">
        <v>649</v>
      </c>
      <c r="L279" s="266">
        <f>+Tabla1[[#This Row],[Precio Unitario]]*Tabla1[[#This Row],[Cantidad de Insumos]]</f>
        <v>0</v>
      </c>
      <c r="M279" s="267" t="s">
        <v>799</v>
      </c>
      <c r="N279" s="265"/>
    </row>
    <row r="280" spans="2:14" x14ac:dyDescent="0.2">
      <c r="B280" s="14" t="str">
        <f>IF(Tabla1[[#This Row],[Código_Actividad]]="","",CONCATENATE(Tabla1[[#This Row],[POA]],".",Tabla1[[#This Row],[SRS]],".",Tabla1[[#This Row],[AREA]],".",Tabla1[[#This Row],[TIPO]]))</f>
        <v/>
      </c>
      <c r="C280" s="14" t="str">
        <f>IF(Tabla1[[#This Row],[Código_Actividad]]="","",'[4]Formulario PPGR1'!#REF!)</f>
        <v/>
      </c>
      <c r="D280" s="14" t="str">
        <f>IF(Tabla1[[#This Row],[Código_Actividad]]="","",'[4]Formulario PPGR1'!#REF!)</f>
        <v/>
      </c>
      <c r="E280" s="14" t="str">
        <f>IF(Tabla1[[#This Row],[Código_Actividad]]="","",'[4]Formulario PPGR1'!#REF!)</f>
        <v/>
      </c>
      <c r="F280" s="14" t="str">
        <f>IF(Tabla1[[#This Row],[Código_Actividad]]="","",'[4]Formulario PPGR1'!#REF!)</f>
        <v/>
      </c>
      <c r="G280" s="264"/>
      <c r="H280" s="427" t="s">
        <v>908</v>
      </c>
      <c r="I280" s="448" t="s">
        <v>909</v>
      </c>
      <c r="J280" s="448">
        <v>400</v>
      </c>
      <c r="K280" s="474">
        <v>192.5</v>
      </c>
      <c r="L280" s="266">
        <f>+Tabla1[[#This Row],[Precio Unitario]]*Tabla1[[#This Row],[Cantidad de Insumos]]</f>
        <v>77000</v>
      </c>
      <c r="M280" s="267" t="s">
        <v>799</v>
      </c>
      <c r="N280" s="265"/>
    </row>
    <row r="281" spans="2:14" x14ac:dyDescent="0.2">
      <c r="B281" s="14" t="str">
        <f>IF(Tabla1[[#This Row],[Código_Actividad]]="","",CONCATENATE(Tabla1[[#This Row],[POA]],".",Tabla1[[#This Row],[SRS]],".",Tabla1[[#This Row],[AREA]],".",Tabla1[[#This Row],[TIPO]]))</f>
        <v/>
      </c>
      <c r="C281" s="14" t="str">
        <f>IF(Tabla1[[#This Row],[Código_Actividad]]="","",'[4]Formulario PPGR1'!#REF!)</f>
        <v/>
      </c>
      <c r="D281" s="14" t="str">
        <f>IF(Tabla1[[#This Row],[Código_Actividad]]="","",'[4]Formulario PPGR1'!#REF!)</f>
        <v/>
      </c>
      <c r="E281" s="14" t="str">
        <f>IF(Tabla1[[#This Row],[Código_Actividad]]="","",'[4]Formulario PPGR1'!#REF!)</f>
        <v/>
      </c>
      <c r="F281" s="14" t="str">
        <f>IF(Tabla1[[#This Row],[Código_Actividad]]="","",'[4]Formulario PPGR1'!#REF!)</f>
        <v/>
      </c>
      <c r="G281" s="264"/>
      <c r="H281" s="427" t="s">
        <v>910</v>
      </c>
      <c r="I281" s="448" t="s">
        <v>808</v>
      </c>
      <c r="J281" s="448">
        <v>150</v>
      </c>
      <c r="K281" s="474">
        <v>44</v>
      </c>
      <c r="L281" s="266">
        <f>+Tabla1[[#This Row],[Precio Unitario]]*Tabla1[[#This Row],[Cantidad de Insumos]]</f>
        <v>6600</v>
      </c>
      <c r="M281" s="267" t="s">
        <v>799</v>
      </c>
      <c r="N281" s="265"/>
    </row>
    <row r="282" spans="2:14" x14ac:dyDescent="0.2">
      <c r="B282" s="14" t="str">
        <f>IF(Tabla1[[#This Row],[Código_Actividad]]="","",CONCATENATE(Tabla1[[#This Row],[POA]],".",Tabla1[[#This Row],[SRS]],".",Tabla1[[#This Row],[AREA]],".",Tabla1[[#This Row],[TIPO]]))</f>
        <v/>
      </c>
      <c r="C282" s="14" t="str">
        <f>IF(Tabla1[[#This Row],[Código_Actividad]]="","",'[4]Formulario PPGR1'!#REF!)</f>
        <v/>
      </c>
      <c r="D282" s="14" t="str">
        <f>IF(Tabla1[[#This Row],[Código_Actividad]]="","",'[4]Formulario PPGR1'!#REF!)</f>
        <v/>
      </c>
      <c r="E282" s="14" t="str">
        <f>IF(Tabla1[[#This Row],[Código_Actividad]]="","",'[4]Formulario PPGR1'!#REF!)</f>
        <v/>
      </c>
      <c r="F282" s="14" t="str">
        <f>IF(Tabla1[[#This Row],[Código_Actividad]]="","",'[4]Formulario PPGR1'!#REF!)</f>
        <v/>
      </c>
      <c r="G282" s="264"/>
      <c r="H282" s="434" t="s">
        <v>911</v>
      </c>
      <c r="I282" s="450" t="s">
        <v>808</v>
      </c>
      <c r="J282" s="448">
        <v>50</v>
      </c>
      <c r="K282" s="474">
        <v>11</v>
      </c>
      <c r="L282" s="266">
        <f>+Tabla1[[#This Row],[Precio Unitario]]*Tabla1[[#This Row],[Cantidad de Insumos]]</f>
        <v>550</v>
      </c>
      <c r="M282" s="267" t="s">
        <v>799</v>
      </c>
      <c r="N282" s="265"/>
    </row>
    <row r="283" spans="2:14" x14ac:dyDescent="0.2">
      <c r="B283" s="14" t="str">
        <f>IF(Tabla1[[#This Row],[Código_Actividad]]="","",CONCATENATE(Tabla1[[#This Row],[POA]],".",Tabla1[[#This Row],[SRS]],".",Tabla1[[#This Row],[AREA]],".",Tabla1[[#This Row],[TIPO]]))</f>
        <v/>
      </c>
      <c r="C283" s="14" t="str">
        <f>IF(Tabla1[[#This Row],[Código_Actividad]]="","",'[4]Formulario PPGR1'!#REF!)</f>
        <v/>
      </c>
      <c r="D283" s="14" t="str">
        <f>IF(Tabla1[[#This Row],[Código_Actividad]]="","",'[4]Formulario PPGR1'!#REF!)</f>
        <v/>
      </c>
      <c r="E283" s="14" t="str">
        <f>IF(Tabla1[[#This Row],[Código_Actividad]]="","",'[4]Formulario PPGR1'!#REF!)</f>
        <v/>
      </c>
      <c r="F283" s="14" t="str">
        <f>IF(Tabla1[[#This Row],[Código_Actividad]]="","",'[4]Formulario PPGR1'!#REF!)</f>
        <v/>
      </c>
      <c r="G283" s="264"/>
      <c r="H283" s="434" t="s">
        <v>912</v>
      </c>
      <c r="I283" s="450" t="s">
        <v>811</v>
      </c>
      <c r="J283" s="448">
        <v>50</v>
      </c>
      <c r="K283" s="474">
        <v>51.7</v>
      </c>
      <c r="L283" s="266">
        <f>+Tabla1[[#This Row],[Precio Unitario]]*Tabla1[[#This Row],[Cantidad de Insumos]]</f>
        <v>2585</v>
      </c>
      <c r="M283" s="267" t="s">
        <v>799</v>
      </c>
      <c r="N283" s="265"/>
    </row>
    <row r="284" spans="2:14" x14ac:dyDescent="0.2">
      <c r="B284" s="14" t="str">
        <f>IF(Tabla1[[#This Row],[Código_Actividad]]="","",CONCATENATE(Tabla1[[#This Row],[POA]],".",Tabla1[[#This Row],[SRS]],".",Tabla1[[#This Row],[AREA]],".",Tabla1[[#This Row],[TIPO]]))</f>
        <v/>
      </c>
      <c r="C284" s="14" t="str">
        <f>IF(Tabla1[[#This Row],[Código_Actividad]]="","",'[4]Formulario PPGR1'!#REF!)</f>
        <v/>
      </c>
      <c r="D284" s="14" t="str">
        <f>IF(Tabla1[[#This Row],[Código_Actividad]]="","",'[4]Formulario PPGR1'!#REF!)</f>
        <v/>
      </c>
      <c r="E284" s="14" t="str">
        <f>IF(Tabla1[[#This Row],[Código_Actividad]]="","",'[4]Formulario PPGR1'!#REF!)</f>
        <v/>
      </c>
      <c r="F284" s="14" t="str">
        <f>IF(Tabla1[[#This Row],[Código_Actividad]]="","",'[4]Formulario PPGR1'!#REF!)</f>
        <v/>
      </c>
      <c r="G284" s="264"/>
      <c r="H284" s="434" t="s">
        <v>913</v>
      </c>
      <c r="I284" s="450" t="s">
        <v>815</v>
      </c>
      <c r="J284" s="448">
        <v>50</v>
      </c>
      <c r="K284" s="474">
        <v>193.6</v>
      </c>
      <c r="L284" s="266">
        <f>+Tabla1[[#This Row],[Precio Unitario]]*Tabla1[[#This Row],[Cantidad de Insumos]]</f>
        <v>9680</v>
      </c>
      <c r="M284" s="267" t="s">
        <v>799</v>
      </c>
      <c r="N284" s="265"/>
    </row>
    <row r="285" spans="2:14" x14ac:dyDescent="0.2">
      <c r="B285" s="14" t="str">
        <f>IF(Tabla1[[#This Row],[Código_Actividad]]="","",CONCATENATE(Tabla1[[#This Row],[POA]],".",Tabla1[[#This Row],[SRS]],".",Tabla1[[#This Row],[AREA]],".",Tabla1[[#This Row],[TIPO]]))</f>
        <v/>
      </c>
      <c r="C285" s="14" t="str">
        <f>IF(Tabla1[[#This Row],[Código_Actividad]]="","",'[4]Formulario PPGR1'!#REF!)</f>
        <v/>
      </c>
      <c r="D285" s="14" t="str">
        <f>IF(Tabla1[[#This Row],[Código_Actividad]]="","",'[4]Formulario PPGR1'!#REF!)</f>
        <v/>
      </c>
      <c r="E285" s="14" t="str">
        <f>IF(Tabla1[[#This Row],[Código_Actividad]]="","",'[4]Formulario PPGR1'!#REF!)</f>
        <v/>
      </c>
      <c r="F285" s="14" t="str">
        <f>IF(Tabla1[[#This Row],[Código_Actividad]]="","",'[4]Formulario PPGR1'!#REF!)</f>
        <v/>
      </c>
      <c r="G285" s="264"/>
      <c r="H285" s="434" t="s">
        <v>914</v>
      </c>
      <c r="I285" s="450" t="s">
        <v>811</v>
      </c>
      <c r="J285" s="448">
        <v>50</v>
      </c>
      <c r="K285" s="475">
        <v>65</v>
      </c>
      <c r="L285" s="266">
        <f>+Tabla1[[#This Row],[Precio Unitario]]*Tabla1[[#This Row],[Cantidad de Insumos]]</f>
        <v>3250</v>
      </c>
      <c r="M285" s="267" t="s">
        <v>799</v>
      </c>
      <c r="N285" s="265"/>
    </row>
    <row r="286" spans="2:14" x14ac:dyDescent="0.2">
      <c r="B286" s="14" t="str">
        <f>IF(Tabla1[[#This Row],[Código_Actividad]]="","",CONCATENATE(Tabla1[[#This Row],[POA]],".",Tabla1[[#This Row],[SRS]],".",Tabla1[[#This Row],[AREA]],".",Tabla1[[#This Row],[TIPO]]))</f>
        <v/>
      </c>
      <c r="C286" s="14" t="str">
        <f>IF(Tabla1[[#This Row],[Código_Actividad]]="","",'[4]Formulario PPGR1'!#REF!)</f>
        <v/>
      </c>
      <c r="D286" s="14" t="str">
        <f>IF(Tabla1[[#This Row],[Código_Actividad]]="","",'[4]Formulario PPGR1'!#REF!)</f>
        <v/>
      </c>
      <c r="E286" s="14" t="str">
        <f>IF(Tabla1[[#This Row],[Código_Actividad]]="","",'[4]Formulario PPGR1'!#REF!)</f>
        <v/>
      </c>
      <c r="F286" s="14" t="str">
        <f>IF(Tabla1[[#This Row],[Código_Actividad]]="","",'[4]Formulario PPGR1'!#REF!)</f>
        <v/>
      </c>
      <c r="G286" s="264"/>
      <c r="H286" s="434" t="s">
        <v>915</v>
      </c>
      <c r="I286" s="450" t="s">
        <v>801</v>
      </c>
      <c r="J286" s="448">
        <v>50</v>
      </c>
      <c r="K286" s="473">
        <v>1340</v>
      </c>
      <c r="L286" s="266">
        <f>+Tabla1[[#This Row],[Precio Unitario]]*Tabla1[[#This Row],[Cantidad de Insumos]]</f>
        <v>67000</v>
      </c>
      <c r="M286" s="267" t="s">
        <v>799</v>
      </c>
      <c r="N286" s="265"/>
    </row>
    <row r="287" spans="2:14" x14ac:dyDescent="0.2">
      <c r="B287" s="14" t="str">
        <f>IF(Tabla1[[#This Row],[Código_Actividad]]="","",CONCATENATE(Tabla1[[#This Row],[POA]],".",Tabla1[[#This Row],[SRS]],".",Tabla1[[#This Row],[AREA]],".",Tabla1[[#This Row],[TIPO]]))</f>
        <v/>
      </c>
      <c r="C287" s="14" t="str">
        <f>IF(Tabla1[[#This Row],[Código_Actividad]]="","",'[4]Formulario PPGR1'!#REF!)</f>
        <v/>
      </c>
      <c r="D287" s="14" t="str">
        <f>IF(Tabla1[[#This Row],[Código_Actividad]]="","",'[4]Formulario PPGR1'!#REF!)</f>
        <v/>
      </c>
      <c r="E287" s="14" t="str">
        <f>IF(Tabla1[[#This Row],[Código_Actividad]]="","",'[4]Formulario PPGR1'!#REF!)</f>
        <v/>
      </c>
      <c r="F287" s="14" t="str">
        <f>IF(Tabla1[[#This Row],[Código_Actividad]]="","",'[4]Formulario PPGR1'!#REF!)</f>
        <v/>
      </c>
      <c r="G287" s="264"/>
      <c r="H287" s="427" t="s">
        <v>916</v>
      </c>
      <c r="I287" s="448" t="s">
        <v>808</v>
      </c>
      <c r="J287" s="448">
        <v>200</v>
      </c>
      <c r="K287" s="473">
        <v>2.6</v>
      </c>
      <c r="L287" s="266">
        <f>+Tabla1[[#This Row],[Precio Unitario]]*Tabla1[[#This Row],[Cantidad de Insumos]]</f>
        <v>520</v>
      </c>
      <c r="M287" s="267" t="s">
        <v>799</v>
      </c>
      <c r="N287" s="265"/>
    </row>
    <row r="288" spans="2:14" x14ac:dyDescent="0.2">
      <c r="B288" s="14" t="str">
        <f>IF(Tabla1[[#This Row],[Código_Actividad]]="","",CONCATENATE(Tabla1[[#This Row],[POA]],".",Tabla1[[#This Row],[SRS]],".",Tabla1[[#This Row],[AREA]],".",Tabla1[[#This Row],[TIPO]]))</f>
        <v/>
      </c>
      <c r="C288" s="14" t="str">
        <f>IF(Tabla1[[#This Row],[Código_Actividad]]="","",'[4]Formulario PPGR1'!#REF!)</f>
        <v/>
      </c>
      <c r="D288" s="14" t="str">
        <f>IF(Tabla1[[#This Row],[Código_Actividad]]="","",'[4]Formulario PPGR1'!#REF!)</f>
        <v/>
      </c>
      <c r="E288" s="14" t="str">
        <f>IF(Tabla1[[#This Row],[Código_Actividad]]="","",'[4]Formulario PPGR1'!#REF!)</f>
        <v/>
      </c>
      <c r="F288" s="14" t="str">
        <f>IF(Tabla1[[#This Row],[Código_Actividad]]="","",'[4]Formulario PPGR1'!#REF!)</f>
        <v/>
      </c>
      <c r="G288" s="264"/>
      <c r="H288" s="435" t="s">
        <v>917</v>
      </c>
      <c r="I288" s="448" t="s">
        <v>804</v>
      </c>
      <c r="J288" s="448">
        <v>15</v>
      </c>
      <c r="K288" s="473">
        <v>0.83</v>
      </c>
      <c r="L288" s="266">
        <f>+Tabla1[[#This Row],[Precio Unitario]]*Tabla1[[#This Row],[Cantidad de Insumos]]</f>
        <v>12.45</v>
      </c>
      <c r="M288" s="267" t="s">
        <v>799</v>
      </c>
      <c r="N288" s="265"/>
    </row>
    <row r="289" spans="2:14" x14ac:dyDescent="0.2">
      <c r="B289" s="14" t="str">
        <f>IF(Tabla1[[#This Row],[Código_Actividad]]="","",CONCATENATE(Tabla1[[#This Row],[POA]],".",Tabla1[[#This Row],[SRS]],".",Tabla1[[#This Row],[AREA]],".",Tabla1[[#This Row],[TIPO]]))</f>
        <v/>
      </c>
      <c r="C289" s="14" t="str">
        <f>IF(Tabla1[[#This Row],[Código_Actividad]]="","",'[4]Formulario PPGR1'!#REF!)</f>
        <v/>
      </c>
      <c r="D289" s="14" t="str">
        <f>IF(Tabla1[[#This Row],[Código_Actividad]]="","",'[4]Formulario PPGR1'!#REF!)</f>
        <v/>
      </c>
      <c r="E289" s="14" t="str">
        <f>IF(Tabla1[[#This Row],[Código_Actividad]]="","",'[4]Formulario PPGR1'!#REF!)</f>
        <v/>
      </c>
      <c r="F289" s="14" t="str">
        <f>IF(Tabla1[[#This Row],[Código_Actividad]]="","",'[4]Formulario PPGR1'!#REF!)</f>
        <v/>
      </c>
      <c r="G289" s="264"/>
      <c r="H289" s="427" t="s">
        <v>918</v>
      </c>
      <c r="I289" s="448" t="s">
        <v>798</v>
      </c>
      <c r="J289" s="448">
        <v>300</v>
      </c>
      <c r="K289" s="473">
        <v>330</v>
      </c>
      <c r="L289" s="266">
        <f>+Tabla1[[#This Row],[Precio Unitario]]*Tabla1[[#This Row],[Cantidad de Insumos]]</f>
        <v>99000</v>
      </c>
      <c r="M289" s="267" t="s">
        <v>799</v>
      </c>
      <c r="N289" s="265"/>
    </row>
    <row r="290" spans="2:14" x14ac:dyDescent="0.2">
      <c r="B290" s="14" t="str">
        <f>IF(Tabla1[[#This Row],[Código_Actividad]]="","",CONCATENATE(Tabla1[[#This Row],[POA]],".",Tabla1[[#This Row],[SRS]],".",Tabla1[[#This Row],[AREA]],".",Tabla1[[#This Row],[TIPO]]))</f>
        <v/>
      </c>
      <c r="C290" s="14" t="str">
        <f>IF(Tabla1[[#This Row],[Código_Actividad]]="","",'[4]Formulario PPGR1'!#REF!)</f>
        <v/>
      </c>
      <c r="D290" s="14" t="str">
        <f>IF(Tabla1[[#This Row],[Código_Actividad]]="","",'[4]Formulario PPGR1'!#REF!)</f>
        <v/>
      </c>
      <c r="E290" s="14" t="str">
        <f>IF(Tabla1[[#This Row],[Código_Actividad]]="","",'[4]Formulario PPGR1'!#REF!)</f>
        <v/>
      </c>
      <c r="F290" s="14" t="str">
        <f>IF(Tabla1[[#This Row],[Código_Actividad]]="","",'[4]Formulario PPGR1'!#REF!)</f>
        <v/>
      </c>
      <c r="G290" s="264"/>
      <c r="H290" s="436" t="s">
        <v>919</v>
      </c>
      <c r="I290" s="448" t="s">
        <v>815</v>
      </c>
      <c r="J290" s="448">
        <v>200</v>
      </c>
      <c r="K290" s="473">
        <v>93.5</v>
      </c>
      <c r="L290" s="266">
        <f>+Tabla1[[#This Row],[Precio Unitario]]*Tabla1[[#This Row],[Cantidad de Insumos]]</f>
        <v>18700</v>
      </c>
      <c r="M290" s="267" t="s">
        <v>799</v>
      </c>
      <c r="N290" s="265"/>
    </row>
    <row r="291" spans="2:14" x14ac:dyDescent="0.2">
      <c r="B291" s="14" t="str">
        <f>IF(Tabla1[[#This Row],[Código_Actividad]]="","",CONCATENATE(Tabla1[[#This Row],[POA]],".",Tabla1[[#This Row],[SRS]],".",Tabla1[[#This Row],[AREA]],".",Tabla1[[#This Row],[TIPO]]))</f>
        <v/>
      </c>
      <c r="C291" s="14" t="str">
        <f>IF(Tabla1[[#This Row],[Código_Actividad]]="","",'[4]Formulario PPGR1'!#REF!)</f>
        <v/>
      </c>
      <c r="D291" s="14" t="str">
        <f>IF(Tabla1[[#This Row],[Código_Actividad]]="","",'[4]Formulario PPGR1'!#REF!)</f>
        <v/>
      </c>
      <c r="E291" s="14" t="str">
        <f>IF(Tabla1[[#This Row],[Código_Actividad]]="","",'[4]Formulario PPGR1'!#REF!)</f>
        <v/>
      </c>
      <c r="F291" s="14" t="str">
        <f>IF(Tabla1[[#This Row],[Código_Actividad]]="","",'[4]Formulario PPGR1'!#REF!)</f>
        <v/>
      </c>
      <c r="G291" s="264"/>
      <c r="H291" s="436" t="s">
        <v>920</v>
      </c>
      <c r="I291" s="448" t="s">
        <v>811</v>
      </c>
      <c r="J291" s="448">
        <v>250</v>
      </c>
      <c r="K291" s="473">
        <v>198</v>
      </c>
      <c r="L291" s="266">
        <f>+Tabla1[[#This Row],[Precio Unitario]]*Tabla1[[#This Row],[Cantidad de Insumos]]</f>
        <v>49500</v>
      </c>
      <c r="M291" s="267" t="s">
        <v>799</v>
      </c>
      <c r="N291" s="265"/>
    </row>
    <row r="292" spans="2:14" x14ac:dyDescent="0.2">
      <c r="B292" s="14" t="str">
        <f>IF(Tabla1[[#This Row],[Código_Actividad]]="","",CONCATENATE(Tabla1[[#This Row],[POA]],".",Tabla1[[#This Row],[SRS]],".",Tabla1[[#This Row],[AREA]],".",Tabla1[[#This Row],[TIPO]]))</f>
        <v/>
      </c>
      <c r="C292" s="14" t="str">
        <f>IF(Tabla1[[#This Row],[Código_Actividad]]="","",'[4]Formulario PPGR1'!#REF!)</f>
        <v/>
      </c>
      <c r="D292" s="14" t="str">
        <f>IF(Tabla1[[#This Row],[Código_Actividad]]="","",'[4]Formulario PPGR1'!#REF!)</f>
        <v/>
      </c>
      <c r="E292" s="14" t="str">
        <f>IF(Tabla1[[#This Row],[Código_Actividad]]="","",'[4]Formulario PPGR1'!#REF!)</f>
        <v/>
      </c>
      <c r="F292" s="14" t="str">
        <f>IF(Tabla1[[#This Row],[Código_Actividad]]="","",'[4]Formulario PPGR1'!#REF!)</f>
        <v/>
      </c>
      <c r="G292" s="264"/>
      <c r="H292" s="436" t="s">
        <v>921</v>
      </c>
      <c r="I292" s="448" t="s">
        <v>801</v>
      </c>
      <c r="J292" s="449">
        <v>10</v>
      </c>
      <c r="K292" s="473">
        <v>0.62</v>
      </c>
      <c r="L292" s="266">
        <f>+Tabla1[[#This Row],[Precio Unitario]]*Tabla1[[#This Row],[Cantidad de Insumos]]</f>
        <v>6.2</v>
      </c>
      <c r="M292" s="267" t="s">
        <v>799</v>
      </c>
      <c r="N292" s="265"/>
    </row>
    <row r="293" spans="2:14" x14ac:dyDescent="0.25">
      <c r="B293" s="14" t="str">
        <f>IF(Tabla1[[#This Row],[Código_Actividad]]="","",CONCATENATE(Tabla1[[#This Row],[POA]],".",Tabla1[[#This Row],[SRS]],".",Tabla1[[#This Row],[AREA]],".",Tabla1[[#This Row],[TIPO]]))</f>
        <v/>
      </c>
      <c r="C293" s="14" t="str">
        <f>IF(Tabla1[[#This Row],[Código_Actividad]]="","",'[4]Formulario PPGR1'!#REF!)</f>
        <v/>
      </c>
      <c r="D293" s="14" t="str">
        <f>IF(Tabla1[[#This Row],[Código_Actividad]]="","",'[4]Formulario PPGR1'!#REF!)</f>
        <v/>
      </c>
      <c r="E293" s="14" t="str">
        <f>IF(Tabla1[[#This Row],[Código_Actividad]]="","",'[4]Formulario PPGR1'!#REF!)</f>
        <v/>
      </c>
      <c r="F293" s="14" t="str">
        <f>IF(Tabla1[[#This Row],[Código_Actividad]]="","",'[4]Formulario PPGR1'!#REF!)</f>
        <v/>
      </c>
      <c r="G293" s="264"/>
      <c r="H293" s="428" t="s">
        <v>922</v>
      </c>
      <c r="I293" s="448" t="s">
        <v>923</v>
      </c>
      <c r="J293" s="449">
        <v>20</v>
      </c>
      <c r="K293" s="473">
        <v>4330</v>
      </c>
      <c r="L293" s="266">
        <f>+Tabla1[[#This Row],[Precio Unitario]]*Tabla1[[#This Row],[Cantidad de Insumos]]</f>
        <v>86600</v>
      </c>
      <c r="M293" s="267" t="s">
        <v>799</v>
      </c>
      <c r="N293" s="265"/>
    </row>
    <row r="294" spans="2:14" x14ac:dyDescent="0.25">
      <c r="B294" s="14" t="str">
        <f>IF(Tabla1[[#This Row],[Código_Actividad]]="","",CONCATENATE(Tabla1[[#This Row],[POA]],".",Tabla1[[#This Row],[SRS]],".",Tabla1[[#This Row],[AREA]],".",Tabla1[[#This Row],[TIPO]]))</f>
        <v/>
      </c>
      <c r="C294" s="14" t="str">
        <f>IF(Tabla1[[#This Row],[Código_Actividad]]="","",'[4]Formulario PPGR1'!#REF!)</f>
        <v/>
      </c>
      <c r="D294" s="14" t="str">
        <f>IF(Tabla1[[#This Row],[Código_Actividad]]="","",'[4]Formulario PPGR1'!#REF!)</f>
        <v/>
      </c>
      <c r="E294" s="14" t="str">
        <f>IF(Tabla1[[#This Row],[Código_Actividad]]="","",'[4]Formulario PPGR1'!#REF!)</f>
        <v/>
      </c>
      <c r="F294" s="14" t="str">
        <f>IF(Tabla1[[#This Row],[Código_Actividad]]="","",'[4]Formulario PPGR1'!#REF!)</f>
        <v/>
      </c>
      <c r="G294" s="264"/>
      <c r="H294" s="437" t="s">
        <v>924</v>
      </c>
      <c r="I294" s="448" t="s">
        <v>811</v>
      </c>
      <c r="J294" s="449">
        <v>20</v>
      </c>
      <c r="K294" s="473">
        <v>88</v>
      </c>
      <c r="L294" s="266">
        <f>+Tabla1[[#This Row],[Precio Unitario]]*Tabla1[[#This Row],[Cantidad de Insumos]]</f>
        <v>1760</v>
      </c>
      <c r="M294" s="267" t="s">
        <v>799</v>
      </c>
      <c r="N294" s="265"/>
    </row>
    <row r="295" spans="2:14" x14ac:dyDescent="0.2">
      <c r="B295" s="14" t="str">
        <f>IF(Tabla1[[#This Row],[Código_Actividad]]="","",CONCATENATE(Tabla1[[#This Row],[POA]],".",Tabla1[[#This Row],[SRS]],".",Tabla1[[#This Row],[AREA]],".",Tabla1[[#This Row],[TIPO]]))</f>
        <v/>
      </c>
      <c r="C295" s="14" t="str">
        <f>IF(Tabla1[[#This Row],[Código_Actividad]]="","",'[4]Formulario PPGR1'!#REF!)</f>
        <v/>
      </c>
      <c r="D295" s="14" t="str">
        <f>IF(Tabla1[[#This Row],[Código_Actividad]]="","",'[4]Formulario PPGR1'!#REF!)</f>
        <v/>
      </c>
      <c r="E295" s="14" t="str">
        <f>IF(Tabla1[[#This Row],[Código_Actividad]]="","",'[4]Formulario PPGR1'!#REF!)</f>
        <v/>
      </c>
      <c r="F295" s="14" t="str">
        <f>IF(Tabla1[[#This Row],[Código_Actividad]]="","",'[4]Formulario PPGR1'!#REF!)</f>
        <v/>
      </c>
      <c r="G295" s="264"/>
      <c r="H295" s="436" t="s">
        <v>925</v>
      </c>
      <c r="I295" s="448" t="s">
        <v>808</v>
      </c>
      <c r="J295" s="449">
        <v>10</v>
      </c>
      <c r="K295" s="473">
        <v>5577</v>
      </c>
      <c r="L295" s="266">
        <f>+Tabla1[[#This Row],[Precio Unitario]]*Tabla1[[#This Row],[Cantidad de Insumos]]</f>
        <v>55770</v>
      </c>
      <c r="M295" s="267" t="s">
        <v>799</v>
      </c>
      <c r="N295" s="265"/>
    </row>
    <row r="296" spans="2:14" x14ac:dyDescent="0.2">
      <c r="B296" s="14" t="str">
        <f>IF(Tabla1[[#This Row],[Código_Actividad]]="","",CONCATENATE(Tabla1[[#This Row],[POA]],".",Tabla1[[#This Row],[SRS]],".",Tabla1[[#This Row],[AREA]],".",Tabla1[[#This Row],[TIPO]]))</f>
        <v/>
      </c>
      <c r="C296" s="14" t="str">
        <f>IF(Tabla1[[#This Row],[Código_Actividad]]="","",'[4]Formulario PPGR1'!#REF!)</f>
        <v/>
      </c>
      <c r="D296" s="14" t="str">
        <f>IF(Tabla1[[#This Row],[Código_Actividad]]="","",'[4]Formulario PPGR1'!#REF!)</f>
        <v/>
      </c>
      <c r="E296" s="14" t="str">
        <f>IF(Tabla1[[#This Row],[Código_Actividad]]="","",'[4]Formulario PPGR1'!#REF!)</f>
        <v/>
      </c>
      <c r="F296" s="14" t="str">
        <f>IF(Tabla1[[#This Row],[Código_Actividad]]="","",'[4]Formulario PPGR1'!#REF!)</f>
        <v/>
      </c>
      <c r="G296" s="264"/>
      <c r="H296" s="438" t="s">
        <v>926</v>
      </c>
      <c r="I296" s="448" t="s">
        <v>804</v>
      </c>
      <c r="J296" s="449">
        <v>600</v>
      </c>
      <c r="K296" s="473">
        <v>125.4</v>
      </c>
      <c r="L296" s="266">
        <f>+Tabla1[[#This Row],[Precio Unitario]]*Tabla1[[#This Row],[Cantidad de Insumos]]</f>
        <v>75240</v>
      </c>
      <c r="M296" s="267" t="s">
        <v>799</v>
      </c>
      <c r="N296" s="265"/>
    </row>
    <row r="297" spans="2:14" x14ac:dyDescent="0.2">
      <c r="B297" s="14" t="str">
        <f>IF(Tabla1[[#This Row],[Código_Actividad]]="","",CONCATENATE(Tabla1[[#This Row],[POA]],".",Tabla1[[#This Row],[SRS]],".",Tabla1[[#This Row],[AREA]],".",Tabla1[[#This Row],[TIPO]]))</f>
        <v/>
      </c>
      <c r="C297" s="14" t="str">
        <f>IF(Tabla1[[#This Row],[Código_Actividad]]="","",'[4]Formulario PPGR1'!#REF!)</f>
        <v/>
      </c>
      <c r="D297" s="14" t="str">
        <f>IF(Tabla1[[#This Row],[Código_Actividad]]="","",'[4]Formulario PPGR1'!#REF!)</f>
        <v/>
      </c>
      <c r="E297" s="14" t="str">
        <f>IF(Tabla1[[#This Row],[Código_Actividad]]="","",'[4]Formulario PPGR1'!#REF!)</f>
        <v/>
      </c>
      <c r="F297" s="14" t="str">
        <f>IF(Tabla1[[#This Row],[Código_Actividad]]="","",'[4]Formulario PPGR1'!#REF!)</f>
        <v/>
      </c>
      <c r="G297" s="264"/>
      <c r="H297" s="436" t="s">
        <v>927</v>
      </c>
      <c r="I297" s="448" t="s">
        <v>804</v>
      </c>
      <c r="J297" s="449">
        <v>250</v>
      </c>
      <c r="K297" s="473">
        <v>1.91</v>
      </c>
      <c r="L297" s="266">
        <f>+Tabla1[[#This Row],[Precio Unitario]]*Tabla1[[#This Row],[Cantidad de Insumos]]</f>
        <v>477.5</v>
      </c>
      <c r="M297" s="267" t="s">
        <v>799</v>
      </c>
      <c r="N297" s="265"/>
    </row>
    <row r="298" spans="2:14" x14ac:dyDescent="0.2">
      <c r="B298" s="14" t="str">
        <f>IF(Tabla1[[#This Row],[Código_Actividad]]="","",CONCATENATE(Tabla1[[#This Row],[POA]],".",Tabla1[[#This Row],[SRS]],".",Tabla1[[#This Row],[AREA]],".",Tabla1[[#This Row],[TIPO]]))</f>
        <v/>
      </c>
      <c r="C298" s="14" t="str">
        <f>IF(Tabla1[[#This Row],[Código_Actividad]]="","",'[4]Formulario PPGR1'!#REF!)</f>
        <v/>
      </c>
      <c r="D298" s="14" t="str">
        <f>IF(Tabla1[[#This Row],[Código_Actividad]]="","",'[4]Formulario PPGR1'!#REF!)</f>
        <v/>
      </c>
      <c r="E298" s="14" t="str">
        <f>IF(Tabla1[[#This Row],[Código_Actividad]]="","",'[4]Formulario PPGR1'!#REF!)</f>
        <v/>
      </c>
      <c r="F298" s="14" t="str">
        <f>IF(Tabla1[[#This Row],[Código_Actividad]]="","",'[4]Formulario PPGR1'!#REF!)</f>
        <v/>
      </c>
      <c r="G298" s="264"/>
      <c r="H298" s="436" t="s">
        <v>928</v>
      </c>
      <c r="I298" s="448" t="s">
        <v>798</v>
      </c>
      <c r="J298" s="449">
        <v>500</v>
      </c>
      <c r="K298" s="473">
        <v>7.48</v>
      </c>
      <c r="L298" s="266">
        <f>+Tabla1[[#This Row],[Precio Unitario]]*Tabla1[[#This Row],[Cantidad de Insumos]]</f>
        <v>3740</v>
      </c>
      <c r="M298" s="267" t="s">
        <v>799</v>
      </c>
      <c r="N298" s="265"/>
    </row>
    <row r="299" spans="2:14" x14ac:dyDescent="0.2">
      <c r="B299" s="14" t="str">
        <f>IF(Tabla1[[#This Row],[Código_Actividad]]="","",CONCATENATE(Tabla1[[#This Row],[POA]],".",Tabla1[[#This Row],[SRS]],".",Tabla1[[#This Row],[AREA]],".",Tabla1[[#This Row],[TIPO]]))</f>
        <v/>
      </c>
      <c r="C299" s="14" t="str">
        <f>IF(Tabla1[[#This Row],[Código_Actividad]]="","",'[4]Formulario PPGR1'!#REF!)</f>
        <v/>
      </c>
      <c r="D299" s="14" t="str">
        <f>IF(Tabla1[[#This Row],[Código_Actividad]]="","",'[4]Formulario PPGR1'!#REF!)</f>
        <v/>
      </c>
      <c r="E299" s="14" t="str">
        <f>IF(Tabla1[[#This Row],[Código_Actividad]]="","",'[4]Formulario PPGR1'!#REF!)</f>
        <v/>
      </c>
      <c r="F299" s="14" t="str">
        <f>IF(Tabla1[[#This Row],[Código_Actividad]]="","",'[4]Formulario PPGR1'!#REF!)</f>
        <v/>
      </c>
      <c r="G299" s="264"/>
      <c r="H299" s="438" t="s">
        <v>929</v>
      </c>
      <c r="I299" s="448" t="s">
        <v>804</v>
      </c>
      <c r="J299" s="449">
        <v>300</v>
      </c>
      <c r="K299" s="473">
        <v>30</v>
      </c>
      <c r="L299" s="266">
        <f>+Tabla1[[#This Row],[Precio Unitario]]*Tabla1[[#This Row],[Cantidad de Insumos]]</f>
        <v>9000</v>
      </c>
      <c r="M299" s="267" t="s">
        <v>799</v>
      </c>
      <c r="N299" s="265"/>
    </row>
    <row r="300" spans="2:14" x14ac:dyDescent="0.2">
      <c r="B300" s="14" t="str">
        <f>IF(Tabla1[[#This Row],[Código_Actividad]]="","",CONCATENATE(Tabla1[[#This Row],[POA]],".",Tabla1[[#This Row],[SRS]],".",Tabla1[[#This Row],[AREA]],".",Tabla1[[#This Row],[TIPO]]))</f>
        <v/>
      </c>
      <c r="C300" s="14" t="str">
        <f>IF(Tabla1[[#This Row],[Código_Actividad]]="","",'[4]Formulario PPGR1'!#REF!)</f>
        <v/>
      </c>
      <c r="D300" s="14" t="str">
        <f>IF(Tabla1[[#This Row],[Código_Actividad]]="","",'[4]Formulario PPGR1'!#REF!)</f>
        <v/>
      </c>
      <c r="E300" s="14" t="str">
        <f>IF(Tabla1[[#This Row],[Código_Actividad]]="","",'[4]Formulario PPGR1'!#REF!)</f>
        <v/>
      </c>
      <c r="F300" s="14" t="str">
        <f>IF(Tabla1[[#This Row],[Código_Actividad]]="","",'[4]Formulario PPGR1'!#REF!)</f>
        <v/>
      </c>
      <c r="G300" s="264"/>
      <c r="H300" s="438" t="s">
        <v>930</v>
      </c>
      <c r="I300" s="448" t="s">
        <v>804</v>
      </c>
      <c r="J300" s="449">
        <v>100</v>
      </c>
      <c r="K300" s="473">
        <v>9.85</v>
      </c>
      <c r="L300" s="266">
        <f>+Tabla1[[#This Row],[Precio Unitario]]*Tabla1[[#This Row],[Cantidad de Insumos]]</f>
        <v>985</v>
      </c>
      <c r="M300" s="267" t="s">
        <v>799</v>
      </c>
      <c r="N300" s="265"/>
    </row>
    <row r="301" spans="2:14" x14ac:dyDescent="0.2">
      <c r="B301" s="14" t="str">
        <f>IF(Tabla1[[#This Row],[Código_Actividad]]="","",CONCATENATE(Tabla1[[#This Row],[POA]],".",Tabla1[[#This Row],[SRS]],".",Tabla1[[#This Row],[AREA]],".",Tabla1[[#This Row],[TIPO]]))</f>
        <v/>
      </c>
      <c r="C301" s="14" t="str">
        <f>IF(Tabla1[[#This Row],[Código_Actividad]]="","",'[4]Formulario PPGR1'!#REF!)</f>
        <v/>
      </c>
      <c r="D301" s="14" t="str">
        <f>IF(Tabla1[[#This Row],[Código_Actividad]]="","",'[4]Formulario PPGR1'!#REF!)</f>
        <v/>
      </c>
      <c r="E301" s="14" t="str">
        <f>IF(Tabla1[[#This Row],[Código_Actividad]]="","",'[4]Formulario PPGR1'!#REF!)</f>
        <v/>
      </c>
      <c r="F301" s="14" t="str">
        <f>IF(Tabla1[[#This Row],[Código_Actividad]]="","",'[4]Formulario PPGR1'!#REF!)</f>
        <v/>
      </c>
      <c r="G301" s="264"/>
      <c r="H301" s="438" t="s">
        <v>931</v>
      </c>
      <c r="I301" s="448" t="s">
        <v>798</v>
      </c>
      <c r="J301" s="449">
        <v>300</v>
      </c>
      <c r="K301" s="473">
        <v>77</v>
      </c>
      <c r="L301" s="266">
        <f>+Tabla1[[#This Row],[Precio Unitario]]*Tabla1[[#This Row],[Cantidad de Insumos]]</f>
        <v>23100</v>
      </c>
      <c r="M301" s="267" t="s">
        <v>799</v>
      </c>
      <c r="N301" s="265"/>
    </row>
    <row r="302" spans="2:14" x14ac:dyDescent="0.2">
      <c r="B302" s="14" t="str">
        <f>IF(Tabla1[[#This Row],[Código_Actividad]]="","",CONCATENATE(Tabla1[[#This Row],[POA]],".",Tabla1[[#This Row],[SRS]],".",Tabla1[[#This Row],[AREA]],".",Tabla1[[#This Row],[TIPO]]))</f>
        <v/>
      </c>
      <c r="C302" s="14" t="str">
        <f>IF(Tabla1[[#This Row],[Código_Actividad]]="","",'[4]Formulario PPGR1'!#REF!)</f>
        <v/>
      </c>
      <c r="D302" s="14" t="str">
        <f>IF(Tabla1[[#This Row],[Código_Actividad]]="","",'[4]Formulario PPGR1'!#REF!)</f>
        <v/>
      </c>
      <c r="E302" s="14" t="str">
        <f>IF(Tabla1[[#This Row],[Código_Actividad]]="","",'[4]Formulario PPGR1'!#REF!)</f>
        <v/>
      </c>
      <c r="F302" s="14" t="str">
        <f>IF(Tabla1[[#This Row],[Código_Actividad]]="","",'[4]Formulario PPGR1'!#REF!)</f>
        <v/>
      </c>
      <c r="G302" s="264"/>
      <c r="H302" s="439" t="s">
        <v>932</v>
      </c>
      <c r="I302" s="448" t="s">
        <v>798</v>
      </c>
      <c r="J302" s="449">
        <v>300</v>
      </c>
      <c r="K302" s="473">
        <v>30</v>
      </c>
      <c r="L302" s="266">
        <f>+Tabla1[[#This Row],[Precio Unitario]]*Tabla1[[#This Row],[Cantidad de Insumos]]</f>
        <v>9000</v>
      </c>
      <c r="M302" s="267" t="s">
        <v>799</v>
      </c>
      <c r="N302" s="265"/>
    </row>
    <row r="303" spans="2:14" x14ac:dyDescent="0.2">
      <c r="B303" s="14" t="str">
        <f>IF(Tabla1[[#This Row],[Código_Actividad]]="","",CONCATENATE(Tabla1[[#This Row],[POA]],".",Tabla1[[#This Row],[SRS]],".",Tabla1[[#This Row],[AREA]],".",Tabla1[[#This Row],[TIPO]]))</f>
        <v/>
      </c>
      <c r="C303" s="14" t="str">
        <f>IF(Tabla1[[#This Row],[Código_Actividad]]="","",'[4]Formulario PPGR1'!#REF!)</f>
        <v/>
      </c>
      <c r="D303" s="14" t="str">
        <f>IF(Tabla1[[#This Row],[Código_Actividad]]="","",'[4]Formulario PPGR1'!#REF!)</f>
        <v/>
      </c>
      <c r="E303" s="14" t="str">
        <f>IF(Tabla1[[#This Row],[Código_Actividad]]="","",'[4]Formulario PPGR1'!#REF!)</f>
        <v/>
      </c>
      <c r="F303" s="14" t="str">
        <f>IF(Tabla1[[#This Row],[Código_Actividad]]="","",'[4]Formulario PPGR1'!#REF!)</f>
        <v/>
      </c>
      <c r="G303" s="264"/>
      <c r="H303" s="432" t="s">
        <v>933</v>
      </c>
      <c r="I303" s="446" t="s">
        <v>811</v>
      </c>
      <c r="J303" s="453">
        <v>300</v>
      </c>
      <c r="K303" s="473">
        <v>0.74</v>
      </c>
      <c r="L303" s="266">
        <f>+Tabla1[[#This Row],[Precio Unitario]]*Tabla1[[#This Row],[Cantidad de Insumos]]</f>
        <v>222</v>
      </c>
      <c r="M303" s="267" t="s">
        <v>799</v>
      </c>
      <c r="N303" s="265"/>
    </row>
    <row r="304" spans="2:14" x14ac:dyDescent="0.2">
      <c r="B304" s="14" t="str">
        <f>IF(Tabla1[[#This Row],[Código_Actividad]]="","",CONCATENATE(Tabla1[[#This Row],[POA]],".",Tabla1[[#This Row],[SRS]],".",Tabla1[[#This Row],[AREA]],".",Tabla1[[#This Row],[TIPO]]))</f>
        <v/>
      </c>
      <c r="C304" s="14" t="str">
        <f>IF(Tabla1[[#This Row],[Código_Actividad]]="","",'[4]Formulario PPGR1'!#REF!)</f>
        <v/>
      </c>
      <c r="D304" s="14" t="str">
        <f>IF(Tabla1[[#This Row],[Código_Actividad]]="","",'[4]Formulario PPGR1'!#REF!)</f>
        <v/>
      </c>
      <c r="E304" s="14" t="str">
        <f>IF(Tabla1[[#This Row],[Código_Actividad]]="","",'[4]Formulario PPGR1'!#REF!)</f>
        <v/>
      </c>
      <c r="F304" s="14" t="str">
        <f>IF(Tabla1[[#This Row],[Código_Actividad]]="","",'[4]Formulario PPGR1'!#REF!)</f>
        <v/>
      </c>
      <c r="G304" s="264"/>
      <c r="H304" s="432" t="s">
        <v>934</v>
      </c>
      <c r="I304" s="446" t="s">
        <v>798</v>
      </c>
      <c r="J304" s="453">
        <v>200</v>
      </c>
      <c r="K304" s="473">
        <v>20.2</v>
      </c>
      <c r="L304" s="266">
        <f>+Tabla1[[#This Row],[Precio Unitario]]*Tabla1[[#This Row],[Cantidad de Insumos]]</f>
        <v>4040</v>
      </c>
      <c r="M304" s="267" t="s">
        <v>799</v>
      </c>
      <c r="N304" s="265"/>
    </row>
    <row r="305" spans="2:14" x14ac:dyDescent="0.2">
      <c r="B305" s="14" t="str">
        <f>IF(Tabla1[[#This Row],[Código_Actividad]]="","",CONCATENATE(Tabla1[[#This Row],[POA]],".",Tabla1[[#This Row],[SRS]],".",Tabla1[[#This Row],[AREA]],".",Tabla1[[#This Row],[TIPO]]))</f>
        <v/>
      </c>
      <c r="C305" s="14" t="str">
        <f>IF(Tabla1[[#This Row],[Código_Actividad]]="","",'[4]Formulario PPGR1'!#REF!)</f>
        <v/>
      </c>
      <c r="D305" s="14" t="str">
        <f>IF(Tabla1[[#This Row],[Código_Actividad]]="","",'[4]Formulario PPGR1'!#REF!)</f>
        <v/>
      </c>
      <c r="E305" s="14" t="str">
        <f>IF(Tabla1[[#This Row],[Código_Actividad]]="","",'[4]Formulario PPGR1'!#REF!)</f>
        <v/>
      </c>
      <c r="F305" s="14" t="str">
        <f>IF(Tabla1[[#This Row],[Código_Actividad]]="","",'[4]Formulario PPGR1'!#REF!)</f>
        <v/>
      </c>
      <c r="G305" s="264"/>
      <c r="H305" s="432" t="s">
        <v>935</v>
      </c>
      <c r="I305" s="446" t="s">
        <v>936</v>
      </c>
      <c r="J305" s="453">
        <v>100</v>
      </c>
      <c r="K305" s="473">
        <v>44</v>
      </c>
      <c r="L305" s="266">
        <f>+Tabla1[[#This Row],[Precio Unitario]]*Tabla1[[#This Row],[Cantidad de Insumos]]</f>
        <v>4400</v>
      </c>
      <c r="M305" s="267" t="s">
        <v>799</v>
      </c>
      <c r="N305" s="265"/>
    </row>
    <row r="306" spans="2:14" x14ac:dyDescent="0.2">
      <c r="B306" s="14" t="str">
        <f>IF(Tabla1[[#This Row],[Código_Actividad]]="","",CONCATENATE(Tabla1[[#This Row],[POA]],".",Tabla1[[#This Row],[SRS]],".",Tabla1[[#This Row],[AREA]],".",Tabla1[[#This Row],[TIPO]]))</f>
        <v/>
      </c>
      <c r="C306" s="14" t="str">
        <f>IF(Tabla1[[#This Row],[Código_Actividad]]="","",'[4]Formulario PPGR1'!#REF!)</f>
        <v/>
      </c>
      <c r="D306" s="14" t="str">
        <f>IF(Tabla1[[#This Row],[Código_Actividad]]="","",'[4]Formulario PPGR1'!#REF!)</f>
        <v/>
      </c>
      <c r="E306" s="14" t="str">
        <f>IF(Tabla1[[#This Row],[Código_Actividad]]="","",'[4]Formulario PPGR1'!#REF!)</f>
        <v/>
      </c>
      <c r="F306" s="14" t="str">
        <f>IF(Tabla1[[#This Row],[Código_Actividad]]="","",'[4]Formulario PPGR1'!#REF!)</f>
        <v/>
      </c>
      <c r="G306" s="264"/>
      <c r="H306" s="432" t="s">
        <v>937</v>
      </c>
      <c r="I306" s="446" t="s">
        <v>808</v>
      </c>
      <c r="J306" s="453">
        <v>350</v>
      </c>
      <c r="K306" s="476">
        <v>5200</v>
      </c>
      <c r="L306" s="266">
        <f>+Tabla1[[#This Row],[Precio Unitario]]*Tabla1[[#This Row],[Cantidad de Insumos]]</f>
        <v>1820000</v>
      </c>
      <c r="M306" s="267" t="s">
        <v>799</v>
      </c>
      <c r="N306" s="265"/>
    </row>
    <row r="307" spans="2:14" x14ac:dyDescent="0.2">
      <c r="B307" s="14" t="str">
        <f>IF(Tabla1[[#This Row],[Código_Actividad]]="","",CONCATENATE(Tabla1[[#This Row],[POA]],".",Tabla1[[#This Row],[SRS]],".",Tabla1[[#This Row],[AREA]],".",Tabla1[[#This Row],[TIPO]]))</f>
        <v/>
      </c>
      <c r="C307" s="14" t="str">
        <f>IF(Tabla1[[#This Row],[Código_Actividad]]="","",'[4]Formulario PPGR1'!#REF!)</f>
        <v/>
      </c>
      <c r="D307" s="14" t="str">
        <f>IF(Tabla1[[#This Row],[Código_Actividad]]="","",'[4]Formulario PPGR1'!#REF!)</f>
        <v/>
      </c>
      <c r="E307" s="14" t="str">
        <f>IF(Tabla1[[#This Row],[Código_Actividad]]="","",'[4]Formulario PPGR1'!#REF!)</f>
        <v/>
      </c>
      <c r="F307" s="14" t="str">
        <f>IF(Tabla1[[#This Row],[Código_Actividad]]="","",'[4]Formulario PPGR1'!#REF!)</f>
        <v/>
      </c>
      <c r="G307" s="264"/>
      <c r="H307" s="432" t="s">
        <v>938</v>
      </c>
      <c r="I307" s="446" t="s">
        <v>798</v>
      </c>
      <c r="J307" s="453">
        <v>100</v>
      </c>
      <c r="K307" s="476">
        <v>317.33</v>
      </c>
      <c r="L307" s="266">
        <f>+Tabla1[[#This Row],[Precio Unitario]]*Tabla1[[#This Row],[Cantidad de Insumos]]</f>
        <v>31733</v>
      </c>
      <c r="M307" s="267" t="s">
        <v>799</v>
      </c>
      <c r="N307" s="265"/>
    </row>
    <row r="308" spans="2:14" x14ac:dyDescent="0.2">
      <c r="B308" s="14" t="str">
        <f>IF(Tabla1[[#This Row],[Código_Actividad]]="","",CONCATENATE(Tabla1[[#This Row],[POA]],".",Tabla1[[#This Row],[SRS]],".",Tabla1[[#This Row],[AREA]],".",Tabla1[[#This Row],[TIPO]]))</f>
        <v/>
      </c>
      <c r="C308" s="14" t="str">
        <f>IF(Tabla1[[#This Row],[Código_Actividad]]="","",'[4]Formulario PPGR1'!#REF!)</f>
        <v/>
      </c>
      <c r="D308" s="14" t="str">
        <f>IF(Tabla1[[#This Row],[Código_Actividad]]="","",'[4]Formulario PPGR1'!#REF!)</f>
        <v/>
      </c>
      <c r="E308" s="14" t="str">
        <f>IF(Tabla1[[#This Row],[Código_Actividad]]="","",'[4]Formulario PPGR1'!#REF!)</f>
        <v/>
      </c>
      <c r="F308" s="14" t="str">
        <f>IF(Tabla1[[#This Row],[Código_Actividad]]="","",'[4]Formulario PPGR1'!#REF!)</f>
        <v/>
      </c>
      <c r="G308" s="264"/>
      <c r="H308" s="440" t="s">
        <v>939</v>
      </c>
      <c r="I308" s="477" t="s">
        <v>804</v>
      </c>
      <c r="J308" s="478">
        <v>5000</v>
      </c>
      <c r="K308" s="473">
        <v>102.3</v>
      </c>
      <c r="L308" s="266">
        <f>+Tabla1[[#This Row],[Precio Unitario]]*Tabla1[[#This Row],[Cantidad de Insumos]]</f>
        <v>511500</v>
      </c>
      <c r="M308" s="267" t="s">
        <v>799</v>
      </c>
      <c r="N308" s="265"/>
    </row>
    <row r="309" spans="2:14" x14ac:dyDescent="0.2">
      <c r="B309" s="14" t="str">
        <f>IF(Tabla1[[#This Row],[Código_Actividad]]="","",CONCATENATE(Tabla1[[#This Row],[POA]],".",Tabla1[[#This Row],[SRS]],".",Tabla1[[#This Row],[AREA]],".",Tabla1[[#This Row],[TIPO]]))</f>
        <v/>
      </c>
      <c r="C309" s="14" t="str">
        <f>IF(Tabla1[[#This Row],[Código_Actividad]]="","",'[4]Formulario PPGR1'!#REF!)</f>
        <v/>
      </c>
      <c r="D309" s="14" t="str">
        <f>IF(Tabla1[[#This Row],[Código_Actividad]]="","",'[4]Formulario PPGR1'!#REF!)</f>
        <v/>
      </c>
      <c r="E309" s="14" t="str">
        <f>IF(Tabla1[[#This Row],[Código_Actividad]]="","",'[4]Formulario PPGR1'!#REF!)</f>
        <v/>
      </c>
      <c r="F309" s="14" t="str">
        <f>IF(Tabla1[[#This Row],[Código_Actividad]]="","",'[4]Formulario PPGR1'!#REF!)</f>
        <v/>
      </c>
      <c r="G309" s="264"/>
      <c r="H309" s="427" t="s">
        <v>940</v>
      </c>
      <c r="I309" s="448" t="s">
        <v>811</v>
      </c>
      <c r="J309" s="448">
        <v>80</v>
      </c>
      <c r="K309" s="473">
        <v>9.6999999999999993</v>
      </c>
      <c r="L309" s="266">
        <f>+Tabla1[[#This Row],[Precio Unitario]]*Tabla1[[#This Row],[Cantidad de Insumos]]</f>
        <v>776</v>
      </c>
      <c r="M309" s="267" t="s">
        <v>799</v>
      </c>
      <c r="N309" s="265"/>
    </row>
    <row r="310" spans="2:14" x14ac:dyDescent="0.2">
      <c r="B310" s="14" t="str">
        <f>IF(Tabla1[[#This Row],[Código_Actividad]]="","",CONCATENATE(Tabla1[[#This Row],[POA]],".",Tabla1[[#This Row],[SRS]],".",Tabla1[[#This Row],[AREA]],".",Tabla1[[#This Row],[TIPO]]))</f>
        <v/>
      </c>
      <c r="C310" s="14" t="str">
        <f>IF(Tabla1[[#This Row],[Código_Actividad]]="","",'[4]Formulario PPGR1'!#REF!)</f>
        <v/>
      </c>
      <c r="D310" s="14" t="str">
        <f>IF(Tabla1[[#This Row],[Código_Actividad]]="","",'[4]Formulario PPGR1'!#REF!)</f>
        <v/>
      </c>
      <c r="E310" s="14" t="str">
        <f>IF(Tabla1[[#This Row],[Código_Actividad]]="","",'[4]Formulario PPGR1'!#REF!)</f>
        <v/>
      </c>
      <c r="F310" s="14" t="str">
        <f>IF(Tabla1[[#This Row],[Código_Actividad]]="","",'[4]Formulario PPGR1'!#REF!)</f>
        <v/>
      </c>
      <c r="G310" s="264"/>
      <c r="H310" s="427" t="s">
        <v>941</v>
      </c>
      <c r="I310" s="448" t="s">
        <v>851</v>
      </c>
      <c r="J310" s="448">
        <v>100</v>
      </c>
      <c r="K310" s="473">
        <v>40.5</v>
      </c>
      <c r="L310" s="266">
        <f>+Tabla1[[#This Row],[Precio Unitario]]*Tabla1[[#This Row],[Cantidad de Insumos]]</f>
        <v>4050</v>
      </c>
      <c r="M310" s="267" t="s">
        <v>799</v>
      </c>
      <c r="N310" s="265"/>
    </row>
    <row r="311" spans="2:14" x14ac:dyDescent="0.2">
      <c r="B311" s="14" t="str">
        <f>IF(Tabla1[[#This Row],[Código_Actividad]]="","",CONCATENATE(Tabla1[[#This Row],[POA]],".",Tabla1[[#This Row],[SRS]],".",Tabla1[[#This Row],[AREA]],".",Tabla1[[#This Row],[TIPO]]))</f>
        <v/>
      </c>
      <c r="C311" s="14" t="str">
        <f>IF(Tabla1[[#This Row],[Código_Actividad]]="","",'[4]Formulario PPGR1'!#REF!)</f>
        <v/>
      </c>
      <c r="D311" s="14" t="str">
        <f>IF(Tabla1[[#This Row],[Código_Actividad]]="","",'[4]Formulario PPGR1'!#REF!)</f>
        <v/>
      </c>
      <c r="E311" s="14" t="str">
        <f>IF(Tabla1[[#This Row],[Código_Actividad]]="","",'[4]Formulario PPGR1'!#REF!)</f>
        <v/>
      </c>
      <c r="F311" s="14" t="str">
        <f>IF(Tabla1[[#This Row],[Código_Actividad]]="","",'[4]Formulario PPGR1'!#REF!)</f>
        <v/>
      </c>
      <c r="G311" s="264"/>
      <c r="H311" s="427" t="s">
        <v>942</v>
      </c>
      <c r="I311" s="455" t="s">
        <v>808</v>
      </c>
      <c r="J311" s="448">
        <v>600</v>
      </c>
      <c r="K311" s="473">
        <v>60.72</v>
      </c>
      <c r="L311" s="266">
        <f>+Tabla1[[#This Row],[Precio Unitario]]*Tabla1[[#This Row],[Cantidad de Insumos]]</f>
        <v>36432</v>
      </c>
      <c r="M311" s="267" t="s">
        <v>799</v>
      </c>
      <c r="N311" s="265"/>
    </row>
    <row r="312" spans="2:14" x14ac:dyDescent="0.2">
      <c r="B312" s="14" t="str">
        <f>IF(Tabla1[[#This Row],[Código_Actividad]]="","",CONCATENATE(Tabla1[[#This Row],[POA]],".",Tabla1[[#This Row],[SRS]],".",Tabla1[[#This Row],[AREA]],".",Tabla1[[#This Row],[TIPO]]))</f>
        <v/>
      </c>
      <c r="C312" s="14" t="str">
        <f>IF(Tabla1[[#This Row],[Código_Actividad]]="","",'[4]Formulario PPGR1'!#REF!)</f>
        <v/>
      </c>
      <c r="D312" s="14" t="str">
        <f>IF(Tabla1[[#This Row],[Código_Actividad]]="","",'[4]Formulario PPGR1'!#REF!)</f>
        <v/>
      </c>
      <c r="E312" s="14" t="str">
        <f>IF(Tabla1[[#This Row],[Código_Actividad]]="","",'[4]Formulario PPGR1'!#REF!)</f>
        <v/>
      </c>
      <c r="F312" s="14" t="str">
        <f>IF(Tabla1[[#This Row],[Código_Actividad]]="","",'[4]Formulario PPGR1'!#REF!)</f>
        <v/>
      </c>
      <c r="G312" s="264"/>
      <c r="H312" s="434" t="s">
        <v>943</v>
      </c>
      <c r="I312" s="450" t="s">
        <v>804</v>
      </c>
      <c r="J312" s="450">
        <v>100</v>
      </c>
      <c r="K312" s="474">
        <v>0.21</v>
      </c>
      <c r="L312" s="266">
        <f>+Tabla1[[#This Row],[Precio Unitario]]*Tabla1[[#This Row],[Cantidad de Insumos]]</f>
        <v>21</v>
      </c>
      <c r="M312" s="267" t="s">
        <v>799</v>
      </c>
      <c r="N312" s="265"/>
    </row>
    <row r="313" spans="2:14" ht="23.25" customHeight="1" x14ac:dyDescent="0.2">
      <c r="B313" s="14" t="str">
        <f>IF(Tabla1[[#This Row],[Código_Actividad]]="","",CONCATENATE(Tabla1[[#This Row],[POA]],".",Tabla1[[#This Row],[SRS]],".",Tabla1[[#This Row],[AREA]],".",Tabla1[[#This Row],[TIPO]]))</f>
        <v/>
      </c>
      <c r="C313" s="14" t="str">
        <f>IF(Tabla1[[#This Row],[Código_Actividad]]="","",'[4]Formulario PPGR1'!#REF!)</f>
        <v/>
      </c>
      <c r="D313" s="14" t="str">
        <f>IF(Tabla1[[#This Row],[Código_Actividad]]="","",'[4]Formulario PPGR1'!#REF!)</f>
        <v/>
      </c>
      <c r="E313" s="14" t="str">
        <f>IF(Tabla1[[#This Row],[Código_Actividad]]="","",'[4]Formulario PPGR1'!#REF!)</f>
        <v/>
      </c>
      <c r="F313" s="14" t="str">
        <f>IF(Tabla1[[#This Row],[Código_Actividad]]="","",'[4]Formulario PPGR1'!#REF!)</f>
        <v/>
      </c>
      <c r="G313" s="264"/>
      <c r="H313" s="427" t="s">
        <v>944</v>
      </c>
      <c r="I313" s="448" t="s">
        <v>801</v>
      </c>
      <c r="J313" s="448">
        <v>100</v>
      </c>
      <c r="K313" s="474">
        <v>0.19</v>
      </c>
      <c r="L313" s="266">
        <f>+Tabla1[[#This Row],[Precio Unitario]]*Tabla1[[#This Row],[Cantidad de Insumos]]</f>
        <v>19</v>
      </c>
      <c r="M313" s="267" t="s">
        <v>799</v>
      </c>
      <c r="N313" s="265"/>
    </row>
    <row r="314" spans="2:14" x14ac:dyDescent="0.2">
      <c r="B314" s="14" t="str">
        <f>IF(Tabla1[[#This Row],[Código_Actividad]]="","",CONCATENATE(Tabla1[[#This Row],[POA]],".",Tabla1[[#This Row],[SRS]],".",Tabla1[[#This Row],[AREA]],".",Tabla1[[#This Row],[TIPO]]))</f>
        <v/>
      </c>
      <c r="C314" s="14" t="str">
        <f>IF(Tabla1[[#This Row],[Código_Actividad]]="","",'[4]Formulario PPGR1'!#REF!)</f>
        <v/>
      </c>
      <c r="D314" s="14" t="str">
        <f>IF(Tabla1[[#This Row],[Código_Actividad]]="","",'[4]Formulario PPGR1'!#REF!)</f>
        <v/>
      </c>
      <c r="E314" s="14" t="str">
        <f>IF(Tabla1[[#This Row],[Código_Actividad]]="","",'[4]Formulario PPGR1'!#REF!)</f>
        <v/>
      </c>
      <c r="F314" s="14" t="str">
        <f>IF(Tabla1[[#This Row],[Código_Actividad]]="","",'[4]Formulario PPGR1'!#REF!)</f>
        <v/>
      </c>
      <c r="G314" s="264"/>
      <c r="H314" s="427" t="s">
        <v>945</v>
      </c>
      <c r="I314" s="448" t="s">
        <v>891</v>
      </c>
      <c r="J314" s="448">
        <v>0</v>
      </c>
      <c r="K314" s="474">
        <v>38</v>
      </c>
      <c r="L314" s="266">
        <f>+Tabla1[[#This Row],[Precio Unitario]]*Tabla1[[#This Row],[Cantidad de Insumos]]</f>
        <v>0</v>
      </c>
      <c r="M314" s="267" t="s">
        <v>799</v>
      </c>
      <c r="N314" s="265"/>
    </row>
    <row r="315" spans="2:14" x14ac:dyDescent="0.2">
      <c r="B315" s="14" t="str">
        <f>IF(Tabla1[[#This Row],[Código_Actividad]]="","",CONCATENATE(Tabla1[[#This Row],[POA]],".",Tabla1[[#This Row],[SRS]],".",Tabla1[[#This Row],[AREA]],".",Tabla1[[#This Row],[TIPO]]))</f>
        <v/>
      </c>
      <c r="C315" s="14" t="str">
        <f>IF(Tabla1[[#This Row],[Código_Actividad]]="","",'[4]Formulario PPGR1'!#REF!)</f>
        <v/>
      </c>
      <c r="D315" s="14" t="str">
        <f>IF(Tabla1[[#This Row],[Código_Actividad]]="","",'[4]Formulario PPGR1'!#REF!)</f>
        <v/>
      </c>
      <c r="E315" s="14" t="str">
        <f>IF(Tabla1[[#This Row],[Código_Actividad]]="","",'[4]Formulario PPGR1'!#REF!)</f>
        <v/>
      </c>
      <c r="F315" s="14" t="str">
        <f>IF(Tabla1[[#This Row],[Código_Actividad]]="","",'[4]Formulario PPGR1'!#REF!)</f>
        <v/>
      </c>
      <c r="G315" s="264"/>
      <c r="H315" s="427" t="s">
        <v>946</v>
      </c>
      <c r="I315" s="448" t="s">
        <v>801</v>
      </c>
      <c r="J315" s="443">
        <v>200</v>
      </c>
      <c r="K315" s="474">
        <v>16.5</v>
      </c>
      <c r="L315" s="266">
        <f>+Tabla1[[#This Row],[Precio Unitario]]*Tabla1[[#This Row],[Cantidad de Insumos]]</f>
        <v>3300</v>
      </c>
      <c r="M315" s="267" t="s">
        <v>799</v>
      </c>
      <c r="N315" s="265"/>
    </row>
    <row r="316" spans="2:14" x14ac:dyDescent="0.2">
      <c r="B316" s="14" t="str">
        <f>IF(Tabla1[[#This Row],[Código_Actividad]]="","",CONCATENATE(Tabla1[[#This Row],[POA]],".",Tabla1[[#This Row],[SRS]],".",Tabla1[[#This Row],[AREA]],".",Tabla1[[#This Row],[TIPO]]))</f>
        <v/>
      </c>
      <c r="C316" s="14" t="str">
        <f>IF(Tabla1[[#This Row],[Código_Actividad]]="","",'[4]Formulario PPGR1'!#REF!)</f>
        <v/>
      </c>
      <c r="D316" s="14" t="str">
        <f>IF(Tabla1[[#This Row],[Código_Actividad]]="","",'[4]Formulario PPGR1'!#REF!)</f>
        <v/>
      </c>
      <c r="E316" s="14" t="str">
        <f>IF(Tabla1[[#This Row],[Código_Actividad]]="","",'[4]Formulario PPGR1'!#REF!)</f>
        <v/>
      </c>
      <c r="F316" s="14" t="str">
        <f>IF(Tabla1[[#This Row],[Código_Actividad]]="","",'[4]Formulario PPGR1'!#REF!)</f>
        <v/>
      </c>
      <c r="G316" s="264"/>
      <c r="H316" s="427" t="s">
        <v>947</v>
      </c>
      <c r="I316" s="448" t="s">
        <v>811</v>
      </c>
      <c r="J316" s="443">
        <v>0</v>
      </c>
      <c r="K316" s="474"/>
      <c r="L316" s="266">
        <f>+Tabla1[[#This Row],[Precio Unitario]]*Tabla1[[#This Row],[Cantidad de Insumos]]</f>
        <v>0</v>
      </c>
      <c r="M316" s="267" t="s">
        <v>799</v>
      </c>
      <c r="N316" s="265"/>
    </row>
    <row r="317" spans="2:14" x14ac:dyDescent="0.2">
      <c r="B317" s="14" t="str">
        <f>IF(Tabla1[[#This Row],[Código_Actividad]]="","",CONCATENATE(Tabla1[[#This Row],[POA]],".",Tabla1[[#This Row],[SRS]],".",Tabla1[[#This Row],[AREA]],".",Tabla1[[#This Row],[TIPO]]))</f>
        <v/>
      </c>
      <c r="C317" s="14" t="str">
        <f>IF(Tabla1[[#This Row],[Código_Actividad]]="","",'[4]Formulario PPGR1'!#REF!)</f>
        <v/>
      </c>
      <c r="D317" s="14" t="str">
        <f>IF(Tabla1[[#This Row],[Código_Actividad]]="","",'[4]Formulario PPGR1'!#REF!)</f>
        <v/>
      </c>
      <c r="E317" s="14" t="str">
        <f>IF(Tabla1[[#This Row],[Código_Actividad]]="","",'[4]Formulario PPGR1'!#REF!)</f>
        <v/>
      </c>
      <c r="F317" s="14" t="str">
        <f>IF(Tabla1[[#This Row],[Código_Actividad]]="","",'[4]Formulario PPGR1'!#REF!)</f>
        <v/>
      </c>
      <c r="G317" s="264"/>
      <c r="H317" s="427" t="s">
        <v>948</v>
      </c>
      <c r="I317" s="448" t="s">
        <v>811</v>
      </c>
      <c r="J317" s="443">
        <v>0</v>
      </c>
      <c r="K317" s="474">
        <v>490</v>
      </c>
      <c r="L317" s="266">
        <f>+Tabla1[[#This Row],[Precio Unitario]]*Tabla1[[#This Row],[Cantidad de Insumos]]</f>
        <v>0</v>
      </c>
      <c r="M317" s="267" t="s">
        <v>799</v>
      </c>
      <c r="N317" s="265"/>
    </row>
    <row r="318" spans="2:14" x14ac:dyDescent="0.2">
      <c r="B318" s="14" t="str">
        <f>IF(Tabla1[[#This Row],[Código_Actividad]]="","",CONCATENATE(Tabla1[[#This Row],[POA]],".",Tabla1[[#This Row],[SRS]],".",Tabla1[[#This Row],[AREA]],".",Tabla1[[#This Row],[TIPO]]))</f>
        <v/>
      </c>
      <c r="C318" s="14" t="str">
        <f>IF(Tabla1[[#This Row],[Código_Actividad]]="","",'[4]Formulario PPGR1'!#REF!)</f>
        <v/>
      </c>
      <c r="D318" s="14" t="str">
        <f>IF(Tabla1[[#This Row],[Código_Actividad]]="","",'[4]Formulario PPGR1'!#REF!)</f>
        <v/>
      </c>
      <c r="E318" s="14" t="str">
        <f>IF(Tabla1[[#This Row],[Código_Actividad]]="","",'[4]Formulario PPGR1'!#REF!)</f>
        <v/>
      </c>
      <c r="F318" s="14" t="str">
        <f>IF(Tabla1[[#This Row],[Código_Actividad]]="","",'[4]Formulario PPGR1'!#REF!)</f>
        <v/>
      </c>
      <c r="G318" s="264"/>
      <c r="H318" s="427" t="s">
        <v>949</v>
      </c>
      <c r="I318" s="448" t="s">
        <v>811</v>
      </c>
      <c r="J318" s="443">
        <v>0</v>
      </c>
      <c r="K318" s="474">
        <v>0.42</v>
      </c>
      <c r="L318" s="266">
        <f>+Tabla1[[#This Row],[Precio Unitario]]*Tabla1[[#This Row],[Cantidad de Insumos]]</f>
        <v>0</v>
      </c>
      <c r="M318" s="267" t="s">
        <v>799</v>
      </c>
      <c r="N318" s="265"/>
    </row>
    <row r="319" spans="2:14" x14ac:dyDescent="0.2">
      <c r="B319" s="14" t="str">
        <f>IF(Tabla1[[#This Row],[Código_Actividad]]="","",CONCATENATE(Tabla1[[#This Row],[POA]],".",Tabla1[[#This Row],[SRS]],".",Tabla1[[#This Row],[AREA]],".",Tabla1[[#This Row],[TIPO]]))</f>
        <v/>
      </c>
      <c r="C319" s="14" t="str">
        <f>IF(Tabla1[[#This Row],[Código_Actividad]]="","",'[4]Formulario PPGR1'!#REF!)</f>
        <v/>
      </c>
      <c r="D319" s="14" t="str">
        <f>IF(Tabla1[[#This Row],[Código_Actividad]]="","",'[4]Formulario PPGR1'!#REF!)</f>
        <v/>
      </c>
      <c r="E319" s="14" t="str">
        <f>IF(Tabla1[[#This Row],[Código_Actividad]]="","",'[4]Formulario PPGR1'!#REF!)</f>
        <v/>
      </c>
      <c r="F319" s="14" t="str">
        <f>IF(Tabla1[[#This Row],[Código_Actividad]]="","",'[4]Formulario PPGR1'!#REF!)</f>
        <v/>
      </c>
      <c r="G319" s="264"/>
      <c r="H319" s="427" t="s">
        <v>950</v>
      </c>
      <c r="I319" s="448" t="s">
        <v>804</v>
      </c>
      <c r="J319" s="479">
        <v>0</v>
      </c>
      <c r="K319" s="480">
        <v>6.6</v>
      </c>
      <c r="L319" s="266">
        <f>+Tabla1[[#This Row],[Precio Unitario]]*Tabla1[[#This Row],[Cantidad de Insumos]]</f>
        <v>0</v>
      </c>
      <c r="M319" s="267" t="s">
        <v>799</v>
      </c>
      <c r="N319" s="265"/>
    </row>
    <row r="320" spans="2:14" x14ac:dyDescent="0.2">
      <c r="B320" s="14" t="str">
        <f>IF(Tabla1[[#This Row],[Código_Actividad]]="","",CONCATENATE(Tabla1[[#This Row],[POA]],".",Tabla1[[#This Row],[SRS]],".",Tabla1[[#This Row],[AREA]],".",Tabla1[[#This Row],[TIPO]]))</f>
        <v/>
      </c>
      <c r="C320" s="14" t="str">
        <f>IF(Tabla1[[#This Row],[Código_Actividad]]="","",'[4]Formulario PPGR1'!#REF!)</f>
        <v/>
      </c>
      <c r="D320" s="14" t="str">
        <f>IF(Tabla1[[#This Row],[Código_Actividad]]="","",'[4]Formulario PPGR1'!#REF!)</f>
        <v/>
      </c>
      <c r="E320" s="14" t="str">
        <f>IF(Tabla1[[#This Row],[Código_Actividad]]="","",'[4]Formulario PPGR1'!#REF!)</f>
        <v/>
      </c>
      <c r="F320" s="14" t="str">
        <f>IF(Tabla1[[#This Row],[Código_Actividad]]="","",'[4]Formulario PPGR1'!#REF!)</f>
        <v/>
      </c>
      <c r="G320" s="264"/>
      <c r="H320" s="427" t="s">
        <v>951</v>
      </c>
      <c r="I320" s="448" t="s">
        <v>851</v>
      </c>
      <c r="J320" s="479">
        <v>10</v>
      </c>
      <c r="K320" s="473">
        <v>27.3</v>
      </c>
      <c r="L320" s="266">
        <f>+Tabla1[[#This Row],[Precio Unitario]]*Tabla1[[#This Row],[Cantidad de Insumos]]</f>
        <v>273</v>
      </c>
      <c r="M320" s="267" t="s">
        <v>799</v>
      </c>
      <c r="N320" s="265"/>
    </row>
    <row r="321" spans="2:14" x14ac:dyDescent="0.2">
      <c r="B321" s="14" t="str">
        <f>IF(Tabla1[[#This Row],[Código_Actividad]]="","",CONCATENATE(Tabla1[[#This Row],[POA]],".",Tabla1[[#This Row],[SRS]],".",Tabla1[[#This Row],[AREA]],".",Tabla1[[#This Row],[TIPO]]))</f>
        <v/>
      </c>
      <c r="C321" s="14" t="str">
        <f>IF(Tabla1[[#This Row],[Código_Actividad]]="","",'[4]Formulario PPGR1'!#REF!)</f>
        <v/>
      </c>
      <c r="D321" s="14" t="str">
        <f>IF(Tabla1[[#This Row],[Código_Actividad]]="","",'[4]Formulario PPGR1'!#REF!)</f>
        <v/>
      </c>
      <c r="E321" s="14" t="str">
        <f>IF(Tabla1[[#This Row],[Código_Actividad]]="","",'[4]Formulario PPGR1'!#REF!)</f>
        <v/>
      </c>
      <c r="F321" s="14" t="str">
        <f>IF(Tabla1[[#This Row],[Código_Actividad]]="","",'[4]Formulario PPGR1'!#REF!)</f>
        <v/>
      </c>
      <c r="G321" s="264"/>
      <c r="H321" s="427" t="s">
        <v>952</v>
      </c>
      <c r="I321" s="448" t="s">
        <v>804</v>
      </c>
      <c r="J321" s="479">
        <v>0</v>
      </c>
      <c r="K321" s="473">
        <v>4.13</v>
      </c>
      <c r="L321" s="266">
        <f>+Tabla1[[#This Row],[Precio Unitario]]*Tabla1[[#This Row],[Cantidad de Insumos]]</f>
        <v>0</v>
      </c>
      <c r="M321" s="267" t="s">
        <v>799</v>
      </c>
      <c r="N321" s="265"/>
    </row>
    <row r="322" spans="2:14" x14ac:dyDescent="0.2">
      <c r="B322" s="14" t="str">
        <f>IF(Tabla1[[#This Row],[Código_Actividad]]="","",CONCATENATE(Tabla1[[#This Row],[POA]],".",Tabla1[[#This Row],[SRS]],".",Tabla1[[#This Row],[AREA]],".",Tabla1[[#This Row],[TIPO]]))</f>
        <v/>
      </c>
      <c r="C322" s="14" t="str">
        <f>IF(Tabla1[[#This Row],[Código_Actividad]]="","",'[4]Formulario PPGR1'!#REF!)</f>
        <v/>
      </c>
      <c r="D322" s="14" t="str">
        <f>IF(Tabla1[[#This Row],[Código_Actividad]]="","",'[4]Formulario PPGR1'!#REF!)</f>
        <v/>
      </c>
      <c r="E322" s="14" t="str">
        <f>IF(Tabla1[[#This Row],[Código_Actividad]]="","",'[4]Formulario PPGR1'!#REF!)</f>
        <v/>
      </c>
      <c r="F322" s="14" t="str">
        <f>IF(Tabla1[[#This Row],[Código_Actividad]]="","",'[4]Formulario PPGR1'!#REF!)</f>
        <v/>
      </c>
      <c r="G322" s="264"/>
      <c r="H322" s="427" t="s">
        <v>953</v>
      </c>
      <c r="I322" s="448" t="s">
        <v>804</v>
      </c>
      <c r="J322" s="479">
        <v>175</v>
      </c>
      <c r="K322" s="473">
        <v>34.340000000000003</v>
      </c>
      <c r="L322" s="266">
        <f>+Tabla1[[#This Row],[Precio Unitario]]*Tabla1[[#This Row],[Cantidad de Insumos]]</f>
        <v>6009.5000000000009</v>
      </c>
      <c r="M322" s="267" t="s">
        <v>799</v>
      </c>
      <c r="N322" s="265"/>
    </row>
    <row r="323" spans="2:14" x14ac:dyDescent="0.2">
      <c r="B323" s="14" t="str">
        <f>IF(Tabla1[[#This Row],[Código_Actividad]]="","",CONCATENATE(Tabla1[[#This Row],[POA]],".",Tabla1[[#This Row],[SRS]],".",Tabla1[[#This Row],[AREA]],".",Tabla1[[#This Row],[TIPO]]))</f>
        <v/>
      </c>
      <c r="C323" s="14" t="str">
        <f>IF(Tabla1[[#This Row],[Código_Actividad]]="","",'[4]Formulario PPGR1'!#REF!)</f>
        <v/>
      </c>
      <c r="D323" s="14" t="str">
        <f>IF(Tabla1[[#This Row],[Código_Actividad]]="","",'[4]Formulario PPGR1'!#REF!)</f>
        <v/>
      </c>
      <c r="E323" s="14" t="str">
        <f>IF(Tabla1[[#This Row],[Código_Actividad]]="","",'[4]Formulario PPGR1'!#REF!)</f>
        <v/>
      </c>
      <c r="F323" s="14" t="str">
        <f>IF(Tabla1[[#This Row],[Código_Actividad]]="","",'[4]Formulario PPGR1'!#REF!)</f>
        <v/>
      </c>
      <c r="G323" s="264"/>
      <c r="H323" s="427" t="s">
        <v>954</v>
      </c>
      <c r="I323" s="448" t="s">
        <v>955</v>
      </c>
      <c r="J323" s="479">
        <v>1596</v>
      </c>
      <c r="K323" s="476">
        <v>54.98</v>
      </c>
      <c r="L323" s="266">
        <f>+Tabla1[[#This Row],[Precio Unitario]]*Tabla1[[#This Row],[Cantidad de Insumos]]</f>
        <v>87748.08</v>
      </c>
      <c r="M323" s="267" t="s">
        <v>799</v>
      </c>
      <c r="N323" s="265"/>
    </row>
    <row r="324" spans="2:14" x14ac:dyDescent="0.2">
      <c r="B324" s="14" t="str">
        <f>IF(Tabla1[[#This Row],[Código_Actividad]]="","",CONCATENATE(Tabla1[[#This Row],[POA]],".",Tabla1[[#This Row],[SRS]],".",Tabla1[[#This Row],[AREA]],".",Tabla1[[#This Row],[TIPO]]))</f>
        <v/>
      </c>
      <c r="C324" s="14" t="str">
        <f>IF(Tabla1[[#This Row],[Código_Actividad]]="","",'[4]Formulario PPGR1'!#REF!)</f>
        <v/>
      </c>
      <c r="D324" s="14" t="str">
        <f>IF(Tabla1[[#This Row],[Código_Actividad]]="","",'[4]Formulario PPGR1'!#REF!)</f>
        <v/>
      </c>
      <c r="E324" s="14" t="str">
        <f>IF(Tabla1[[#This Row],[Código_Actividad]]="","",'[4]Formulario PPGR1'!#REF!)</f>
        <v/>
      </c>
      <c r="F324" s="14" t="str">
        <f>IF(Tabla1[[#This Row],[Código_Actividad]]="","",'[4]Formulario PPGR1'!#REF!)</f>
        <v/>
      </c>
      <c r="G324" s="264"/>
      <c r="H324" s="434" t="s">
        <v>956</v>
      </c>
      <c r="I324" s="450" t="s">
        <v>955</v>
      </c>
      <c r="J324" s="481">
        <v>1200</v>
      </c>
      <c r="K324" s="473">
        <v>1150</v>
      </c>
      <c r="L324" s="266">
        <f>+Tabla1[[#This Row],[Precio Unitario]]*Tabla1[[#This Row],[Cantidad de Insumos]]</f>
        <v>1380000</v>
      </c>
      <c r="M324" s="267" t="s">
        <v>799</v>
      </c>
      <c r="N324" s="265"/>
    </row>
    <row r="325" spans="2:14" x14ac:dyDescent="0.2">
      <c r="B325" s="14" t="str">
        <f>IF(Tabla1[[#This Row],[Código_Actividad]]="","",CONCATENATE(Tabla1[[#This Row],[POA]],".",Tabla1[[#This Row],[SRS]],".",Tabla1[[#This Row],[AREA]],".",Tabla1[[#This Row],[TIPO]]))</f>
        <v/>
      </c>
      <c r="C325" s="14" t="str">
        <f>IF(Tabla1[[#This Row],[Código_Actividad]]="","",'[4]Formulario PPGR1'!#REF!)</f>
        <v/>
      </c>
      <c r="D325" s="14" t="str">
        <f>IF(Tabla1[[#This Row],[Código_Actividad]]="","",'[4]Formulario PPGR1'!#REF!)</f>
        <v/>
      </c>
      <c r="E325" s="14" t="str">
        <f>IF(Tabla1[[#This Row],[Código_Actividad]]="","",'[4]Formulario PPGR1'!#REF!)</f>
        <v/>
      </c>
      <c r="F325" s="14" t="str">
        <f>IF(Tabla1[[#This Row],[Código_Actividad]]="","",'[4]Formulario PPGR1'!#REF!)</f>
        <v/>
      </c>
      <c r="G325" s="264"/>
      <c r="H325" s="432" t="s">
        <v>957</v>
      </c>
      <c r="I325" s="446" t="s">
        <v>801</v>
      </c>
      <c r="J325" s="481">
        <v>300</v>
      </c>
      <c r="K325" s="473">
        <v>15</v>
      </c>
      <c r="L325" s="266">
        <f>+Tabla1[[#This Row],[Precio Unitario]]*Tabla1[[#This Row],[Cantidad de Insumos]]</f>
        <v>4500</v>
      </c>
      <c r="M325" s="267" t="s">
        <v>799</v>
      </c>
      <c r="N325" s="265"/>
    </row>
    <row r="326" spans="2:14" x14ac:dyDescent="0.2">
      <c r="B326" s="14" t="str">
        <f>IF(Tabla1[[#This Row],[Código_Actividad]]="","",CONCATENATE(Tabla1[[#This Row],[POA]],".",Tabla1[[#This Row],[SRS]],".",Tabla1[[#This Row],[AREA]],".",Tabla1[[#This Row],[TIPO]]))</f>
        <v/>
      </c>
      <c r="C326" s="14" t="str">
        <f>IF(Tabla1[[#This Row],[Código_Actividad]]="","",'[4]Formulario PPGR1'!#REF!)</f>
        <v/>
      </c>
      <c r="D326" s="14" t="str">
        <f>IF(Tabla1[[#This Row],[Código_Actividad]]="","",'[4]Formulario PPGR1'!#REF!)</f>
        <v/>
      </c>
      <c r="E326" s="14" t="str">
        <f>IF(Tabla1[[#This Row],[Código_Actividad]]="","",'[4]Formulario PPGR1'!#REF!)</f>
        <v/>
      </c>
      <c r="F326" s="14" t="str">
        <f>IF(Tabla1[[#This Row],[Código_Actividad]]="","",'[4]Formulario PPGR1'!#REF!)</f>
        <v/>
      </c>
      <c r="G326" s="264"/>
      <c r="H326" s="432" t="s">
        <v>958</v>
      </c>
      <c r="I326" s="446" t="s">
        <v>808</v>
      </c>
      <c r="J326" s="481">
        <v>1560</v>
      </c>
      <c r="K326" s="473">
        <v>13.88</v>
      </c>
      <c r="L326" s="266">
        <f>+Tabla1[[#This Row],[Precio Unitario]]*Tabla1[[#This Row],[Cantidad de Insumos]]</f>
        <v>21652.800000000003</v>
      </c>
      <c r="M326" s="267" t="s">
        <v>799</v>
      </c>
      <c r="N326" s="265"/>
    </row>
    <row r="327" spans="2:14" x14ac:dyDescent="0.2">
      <c r="B327" s="14" t="str">
        <f>IF(Tabla1[[#This Row],[Código_Actividad]]="","",CONCATENATE(Tabla1[[#This Row],[POA]],".",Tabla1[[#This Row],[SRS]],".",Tabla1[[#This Row],[AREA]],".",Tabla1[[#This Row],[TIPO]]))</f>
        <v/>
      </c>
      <c r="C327" s="14" t="str">
        <f>IF(Tabla1[[#This Row],[Código_Actividad]]="","",'[4]Formulario PPGR1'!#REF!)</f>
        <v/>
      </c>
      <c r="D327" s="14" t="str">
        <f>IF(Tabla1[[#This Row],[Código_Actividad]]="","",'[4]Formulario PPGR1'!#REF!)</f>
        <v/>
      </c>
      <c r="E327" s="14" t="str">
        <f>IF(Tabla1[[#This Row],[Código_Actividad]]="","",'[4]Formulario PPGR1'!#REF!)</f>
        <v/>
      </c>
      <c r="F327" s="14" t="str">
        <f>IF(Tabla1[[#This Row],[Código_Actividad]]="","",'[4]Formulario PPGR1'!#REF!)</f>
        <v/>
      </c>
      <c r="G327" s="264"/>
      <c r="H327" s="432" t="s">
        <v>959</v>
      </c>
      <c r="I327" s="446" t="s">
        <v>960</v>
      </c>
      <c r="J327" s="481">
        <v>360</v>
      </c>
      <c r="K327" s="473">
        <v>9.35</v>
      </c>
      <c r="L327" s="266">
        <f>+Tabla1[[#This Row],[Precio Unitario]]*Tabla1[[#This Row],[Cantidad de Insumos]]</f>
        <v>3366</v>
      </c>
      <c r="M327" s="267" t="s">
        <v>799</v>
      </c>
      <c r="N327" s="265"/>
    </row>
    <row r="328" spans="2:14" x14ac:dyDescent="0.2">
      <c r="B328" s="14" t="str">
        <f>IF(Tabla1[[#This Row],[Código_Actividad]]="","",CONCATENATE(Tabla1[[#This Row],[POA]],".",Tabla1[[#This Row],[SRS]],".",Tabla1[[#This Row],[AREA]],".",Tabla1[[#This Row],[TIPO]]))</f>
        <v/>
      </c>
      <c r="C328" s="14" t="str">
        <f>IF(Tabla1[[#This Row],[Código_Actividad]]="","",'[4]Formulario PPGR1'!#REF!)</f>
        <v/>
      </c>
      <c r="D328" s="14" t="str">
        <f>IF(Tabla1[[#This Row],[Código_Actividad]]="","",'[4]Formulario PPGR1'!#REF!)</f>
        <v/>
      </c>
      <c r="E328" s="14" t="str">
        <f>IF(Tabla1[[#This Row],[Código_Actividad]]="","",'[4]Formulario PPGR1'!#REF!)</f>
        <v/>
      </c>
      <c r="F328" s="14" t="str">
        <f>IF(Tabla1[[#This Row],[Código_Actividad]]="","",'[4]Formulario PPGR1'!#REF!)</f>
        <v/>
      </c>
      <c r="G328" s="264"/>
      <c r="H328" s="432" t="s">
        <v>961</v>
      </c>
      <c r="I328" s="446" t="s">
        <v>888</v>
      </c>
      <c r="J328" s="481">
        <v>500</v>
      </c>
      <c r="K328" s="473">
        <v>77</v>
      </c>
      <c r="L328" s="266">
        <f>+Tabla1[[#This Row],[Precio Unitario]]*Tabla1[[#This Row],[Cantidad de Insumos]]</f>
        <v>38500</v>
      </c>
      <c r="M328" s="267" t="s">
        <v>799</v>
      </c>
      <c r="N328" s="265"/>
    </row>
    <row r="329" spans="2:14" x14ac:dyDescent="0.2">
      <c r="B329" s="14" t="str">
        <f>IF(Tabla1[[#This Row],[Código_Actividad]]="","",CONCATENATE(Tabla1[[#This Row],[POA]],".",Tabla1[[#This Row],[SRS]],".",Tabla1[[#This Row],[AREA]],".",Tabla1[[#This Row],[TIPO]]))</f>
        <v/>
      </c>
      <c r="C329" s="14" t="str">
        <f>IF(Tabla1[[#This Row],[Código_Actividad]]="","",'[4]Formulario PPGR1'!#REF!)</f>
        <v/>
      </c>
      <c r="D329" s="14" t="str">
        <f>IF(Tabla1[[#This Row],[Código_Actividad]]="","",'[4]Formulario PPGR1'!#REF!)</f>
        <v/>
      </c>
      <c r="E329" s="14" t="str">
        <f>IF(Tabla1[[#This Row],[Código_Actividad]]="","",'[4]Formulario PPGR1'!#REF!)</f>
        <v/>
      </c>
      <c r="F329" s="14" t="str">
        <f>IF(Tabla1[[#This Row],[Código_Actividad]]="","",'[4]Formulario PPGR1'!#REF!)</f>
        <v/>
      </c>
      <c r="G329" s="264"/>
      <c r="H329" s="432" t="s">
        <v>962</v>
      </c>
      <c r="I329" s="446" t="s">
        <v>801</v>
      </c>
      <c r="J329" s="481">
        <v>300</v>
      </c>
      <c r="K329" s="482">
        <v>99</v>
      </c>
      <c r="L329" s="266">
        <f>+Tabla1[[#This Row],[Precio Unitario]]*Tabla1[[#This Row],[Cantidad de Insumos]]</f>
        <v>29700</v>
      </c>
      <c r="M329" s="267" t="s">
        <v>799</v>
      </c>
      <c r="N329" s="265"/>
    </row>
    <row r="330" spans="2:14" x14ac:dyDescent="0.2">
      <c r="B330" s="14" t="str">
        <f>IF(Tabla1[[#This Row],[Código_Actividad]]="","",CONCATENATE(Tabla1[[#This Row],[POA]],".",Tabla1[[#This Row],[SRS]],".",Tabla1[[#This Row],[AREA]],".",Tabla1[[#This Row],[TIPO]]))</f>
        <v/>
      </c>
      <c r="C330" s="14" t="str">
        <f>IF(Tabla1[[#This Row],[Código_Actividad]]="","",'[4]Formulario PPGR1'!#REF!)</f>
        <v/>
      </c>
      <c r="D330" s="14" t="str">
        <f>IF(Tabla1[[#This Row],[Código_Actividad]]="","",'[4]Formulario PPGR1'!#REF!)</f>
        <v/>
      </c>
      <c r="E330" s="14" t="str">
        <f>IF(Tabla1[[#This Row],[Código_Actividad]]="","",'[4]Formulario PPGR1'!#REF!)</f>
        <v/>
      </c>
      <c r="F330" s="14" t="str">
        <f>IF(Tabla1[[#This Row],[Código_Actividad]]="","",'[4]Formulario PPGR1'!#REF!)</f>
        <v/>
      </c>
      <c r="G330" s="264"/>
      <c r="H330" s="432" t="s">
        <v>963</v>
      </c>
      <c r="I330" s="446" t="s">
        <v>888</v>
      </c>
      <c r="J330" s="481">
        <v>48</v>
      </c>
      <c r="K330" s="482">
        <v>55</v>
      </c>
      <c r="L330" s="266">
        <f>+Tabla1[[#This Row],[Precio Unitario]]*Tabla1[[#This Row],[Cantidad de Insumos]]</f>
        <v>2640</v>
      </c>
      <c r="M330" s="267" t="s">
        <v>799</v>
      </c>
      <c r="N330" s="265"/>
    </row>
    <row r="331" spans="2:14" x14ac:dyDescent="0.2">
      <c r="B331" s="14" t="str">
        <f>IF(Tabla1[[#This Row],[Código_Actividad]]="","",CONCATENATE(Tabla1[[#This Row],[POA]],".",Tabla1[[#This Row],[SRS]],".",Tabla1[[#This Row],[AREA]],".",Tabla1[[#This Row],[TIPO]]))</f>
        <v/>
      </c>
      <c r="C331" s="14" t="str">
        <f>IF(Tabla1[[#This Row],[Código_Actividad]]="","",'[4]Formulario PPGR1'!#REF!)</f>
        <v/>
      </c>
      <c r="D331" s="14" t="str">
        <f>IF(Tabla1[[#This Row],[Código_Actividad]]="","",'[4]Formulario PPGR1'!#REF!)</f>
        <v/>
      </c>
      <c r="E331" s="14" t="str">
        <f>IF(Tabla1[[#This Row],[Código_Actividad]]="","",'[4]Formulario PPGR1'!#REF!)</f>
        <v/>
      </c>
      <c r="F331" s="14" t="str">
        <f>IF(Tabla1[[#This Row],[Código_Actividad]]="","",'[4]Formulario PPGR1'!#REF!)</f>
        <v/>
      </c>
      <c r="G331" s="264"/>
      <c r="H331" s="433" t="s">
        <v>964</v>
      </c>
      <c r="I331" s="451" t="s">
        <v>801</v>
      </c>
      <c r="J331" s="447">
        <v>300</v>
      </c>
      <c r="K331" s="482">
        <v>26.4</v>
      </c>
      <c r="L331" s="266">
        <f>+Tabla1[[#This Row],[Precio Unitario]]*Tabla1[[#This Row],[Cantidad de Insumos]]</f>
        <v>7920</v>
      </c>
      <c r="M331" s="267" t="s">
        <v>799</v>
      </c>
      <c r="N331" s="265"/>
    </row>
    <row r="332" spans="2:14" x14ac:dyDescent="0.2">
      <c r="B332" s="14" t="str">
        <f>IF(Tabla1[[#This Row],[Código_Actividad]]="","",CONCATENATE(Tabla1[[#This Row],[POA]],".",Tabla1[[#This Row],[SRS]],".",Tabla1[[#This Row],[AREA]],".",Tabla1[[#This Row],[TIPO]]))</f>
        <v/>
      </c>
      <c r="C332" s="14" t="str">
        <f>IF(Tabla1[[#This Row],[Código_Actividad]]="","",'[4]Formulario PPGR1'!#REF!)</f>
        <v/>
      </c>
      <c r="D332" s="14" t="str">
        <f>IF(Tabla1[[#This Row],[Código_Actividad]]="","",'[4]Formulario PPGR1'!#REF!)</f>
        <v/>
      </c>
      <c r="E332" s="14" t="str">
        <f>IF(Tabla1[[#This Row],[Código_Actividad]]="","",'[4]Formulario PPGR1'!#REF!)</f>
        <v/>
      </c>
      <c r="F332" s="14" t="str">
        <f>IF(Tabla1[[#This Row],[Código_Actividad]]="","",'[4]Formulario PPGR1'!#REF!)</f>
        <v/>
      </c>
      <c r="G332" s="264"/>
      <c r="H332" s="427" t="s">
        <v>965</v>
      </c>
      <c r="I332" s="448" t="s">
        <v>804</v>
      </c>
      <c r="J332" s="448">
        <v>3400</v>
      </c>
      <c r="K332" s="482">
        <v>16.5</v>
      </c>
      <c r="L332" s="266">
        <f>+Tabla1[[#This Row],[Precio Unitario]]*Tabla1[[#This Row],[Cantidad de Insumos]]</f>
        <v>56100</v>
      </c>
      <c r="M332" s="267" t="s">
        <v>799</v>
      </c>
      <c r="N332" s="265"/>
    </row>
    <row r="333" spans="2:14" x14ac:dyDescent="0.2">
      <c r="B333" s="14" t="str">
        <f>IF(Tabla1[[#This Row],[Código_Actividad]]="","",CONCATENATE(Tabla1[[#This Row],[POA]],".",Tabla1[[#This Row],[SRS]],".",Tabla1[[#This Row],[AREA]],".",Tabla1[[#This Row],[TIPO]]))</f>
        <v/>
      </c>
      <c r="C333" s="14" t="str">
        <f>IF(Tabla1[[#This Row],[Código_Actividad]]="","",'[4]Formulario PPGR1'!#REF!)</f>
        <v/>
      </c>
      <c r="D333" s="14" t="str">
        <f>IF(Tabla1[[#This Row],[Código_Actividad]]="","",'[4]Formulario PPGR1'!#REF!)</f>
        <v/>
      </c>
      <c r="E333" s="14" t="str">
        <f>IF(Tabla1[[#This Row],[Código_Actividad]]="","",'[4]Formulario PPGR1'!#REF!)</f>
        <v/>
      </c>
      <c r="F333" s="14" t="str">
        <f>IF(Tabla1[[#This Row],[Código_Actividad]]="","",'[4]Formulario PPGR1'!#REF!)</f>
        <v/>
      </c>
      <c r="G333" s="264"/>
      <c r="H333" s="427" t="s">
        <v>966</v>
      </c>
      <c r="I333" s="448" t="s">
        <v>804</v>
      </c>
      <c r="J333" s="448">
        <v>600</v>
      </c>
      <c r="K333" s="482">
        <v>29.95</v>
      </c>
      <c r="L333" s="266">
        <f>+Tabla1[[#This Row],[Precio Unitario]]*Tabla1[[#This Row],[Cantidad de Insumos]]</f>
        <v>17970</v>
      </c>
      <c r="M333" s="267" t="s">
        <v>799</v>
      </c>
      <c r="N333" s="265"/>
    </row>
    <row r="334" spans="2:14" x14ac:dyDescent="0.2">
      <c r="B334" s="14" t="str">
        <f>IF(Tabla1[[#This Row],[Código_Actividad]]="","",CONCATENATE(Tabla1[[#This Row],[POA]],".",Tabla1[[#This Row],[SRS]],".",Tabla1[[#This Row],[AREA]],".",Tabla1[[#This Row],[TIPO]]))</f>
        <v/>
      </c>
      <c r="C334" s="14" t="str">
        <f>IF(Tabla1[[#This Row],[Código_Actividad]]="","",'[4]Formulario PPGR1'!#REF!)</f>
        <v/>
      </c>
      <c r="D334" s="14" t="str">
        <f>IF(Tabla1[[#This Row],[Código_Actividad]]="","",'[4]Formulario PPGR1'!#REF!)</f>
        <v/>
      </c>
      <c r="E334" s="14" t="str">
        <f>IF(Tabla1[[#This Row],[Código_Actividad]]="","",'[4]Formulario PPGR1'!#REF!)</f>
        <v/>
      </c>
      <c r="F334" s="14" t="str">
        <f>IF(Tabla1[[#This Row],[Código_Actividad]]="","",'[4]Formulario PPGR1'!#REF!)</f>
        <v/>
      </c>
      <c r="G334" s="264"/>
      <c r="H334" s="427" t="s">
        <v>967</v>
      </c>
      <c r="I334" s="448" t="s">
        <v>968</v>
      </c>
      <c r="J334" s="448">
        <v>0</v>
      </c>
      <c r="K334" s="482">
        <v>2722.5</v>
      </c>
      <c r="L334" s="266">
        <f>+Tabla1[[#This Row],[Precio Unitario]]*Tabla1[[#This Row],[Cantidad de Insumos]]</f>
        <v>0</v>
      </c>
      <c r="M334" s="267" t="s">
        <v>799</v>
      </c>
      <c r="N334" s="265"/>
    </row>
    <row r="335" spans="2:14" x14ac:dyDescent="0.2">
      <c r="B335" s="14" t="str">
        <f>IF(Tabla1[[#This Row],[Código_Actividad]]="","",CONCATENATE(Tabla1[[#This Row],[POA]],".",Tabla1[[#This Row],[SRS]],".",Tabla1[[#This Row],[AREA]],".",Tabla1[[#This Row],[TIPO]]))</f>
        <v/>
      </c>
      <c r="C335" s="14" t="str">
        <f>IF(Tabla1[[#This Row],[Código_Actividad]]="","",'[4]Formulario PPGR1'!#REF!)</f>
        <v/>
      </c>
      <c r="D335" s="14" t="str">
        <f>IF(Tabla1[[#This Row],[Código_Actividad]]="","",'[4]Formulario PPGR1'!#REF!)</f>
        <v/>
      </c>
      <c r="E335" s="14" t="str">
        <f>IF(Tabla1[[#This Row],[Código_Actividad]]="","",'[4]Formulario PPGR1'!#REF!)</f>
        <v/>
      </c>
      <c r="F335" s="14" t="str">
        <f>IF(Tabla1[[#This Row],[Código_Actividad]]="","",'[4]Formulario PPGR1'!#REF!)</f>
        <v/>
      </c>
      <c r="G335" s="264"/>
      <c r="H335" s="427" t="s">
        <v>969</v>
      </c>
      <c r="I335" s="448" t="s">
        <v>811</v>
      </c>
      <c r="J335" s="448">
        <v>0</v>
      </c>
      <c r="K335" s="482">
        <v>337.7</v>
      </c>
      <c r="L335" s="266">
        <f>+Tabla1[[#This Row],[Precio Unitario]]*Tabla1[[#This Row],[Cantidad de Insumos]]</f>
        <v>0</v>
      </c>
      <c r="M335" s="267" t="s">
        <v>799</v>
      </c>
      <c r="N335" s="265"/>
    </row>
    <row r="336" spans="2:14" x14ac:dyDescent="0.2">
      <c r="B336" s="14" t="str">
        <f>IF(Tabla1[[#This Row],[Código_Actividad]]="","",CONCATENATE(Tabla1[[#This Row],[POA]],".",Tabla1[[#This Row],[SRS]],".",Tabla1[[#This Row],[AREA]],".",Tabla1[[#This Row],[TIPO]]))</f>
        <v/>
      </c>
      <c r="C336" s="14" t="str">
        <f>IF(Tabla1[[#This Row],[Código_Actividad]]="","",'[4]Formulario PPGR1'!#REF!)</f>
        <v/>
      </c>
      <c r="D336" s="14" t="str">
        <f>IF(Tabla1[[#This Row],[Código_Actividad]]="","",'[4]Formulario PPGR1'!#REF!)</f>
        <v/>
      </c>
      <c r="E336" s="14" t="str">
        <f>IF(Tabla1[[#This Row],[Código_Actividad]]="","",'[4]Formulario PPGR1'!#REF!)</f>
        <v/>
      </c>
      <c r="F336" s="14" t="str">
        <f>IF(Tabla1[[#This Row],[Código_Actividad]]="","",'[4]Formulario PPGR1'!#REF!)</f>
        <v/>
      </c>
      <c r="G336" s="264"/>
      <c r="H336" s="427" t="s">
        <v>970</v>
      </c>
      <c r="I336" s="448" t="s">
        <v>808</v>
      </c>
      <c r="J336" s="448">
        <v>23</v>
      </c>
      <c r="K336" s="482">
        <v>24.2</v>
      </c>
      <c r="L336" s="266">
        <f>+Tabla1[[#This Row],[Precio Unitario]]*Tabla1[[#This Row],[Cantidad de Insumos]]</f>
        <v>556.6</v>
      </c>
      <c r="M336" s="267" t="s">
        <v>799</v>
      </c>
      <c r="N336" s="265"/>
    </row>
    <row r="337" spans="2:14" x14ac:dyDescent="0.2">
      <c r="B337" s="14" t="str">
        <f>IF(Tabla1[[#This Row],[Código_Actividad]]="","",CONCATENATE(Tabla1[[#This Row],[POA]],".",Tabla1[[#This Row],[SRS]],".",Tabla1[[#This Row],[AREA]],".",Tabla1[[#This Row],[TIPO]]))</f>
        <v/>
      </c>
      <c r="C337" s="14" t="str">
        <f>IF(Tabla1[[#This Row],[Código_Actividad]]="","",'[4]Formulario PPGR1'!#REF!)</f>
        <v/>
      </c>
      <c r="D337" s="14" t="str">
        <f>IF(Tabla1[[#This Row],[Código_Actividad]]="","",'[4]Formulario PPGR1'!#REF!)</f>
        <v/>
      </c>
      <c r="E337" s="14" t="str">
        <f>IF(Tabla1[[#This Row],[Código_Actividad]]="","",'[4]Formulario PPGR1'!#REF!)</f>
        <v/>
      </c>
      <c r="F337" s="14" t="str">
        <f>IF(Tabla1[[#This Row],[Código_Actividad]]="","",'[4]Formulario PPGR1'!#REF!)</f>
        <v/>
      </c>
      <c r="G337" s="264"/>
      <c r="H337" s="427" t="s">
        <v>971</v>
      </c>
      <c r="I337" s="448" t="s">
        <v>801</v>
      </c>
      <c r="J337" s="448">
        <v>20</v>
      </c>
      <c r="K337" s="483">
        <v>0.21</v>
      </c>
      <c r="L337" s="266">
        <f>+Tabla1[[#This Row],[Precio Unitario]]*Tabla1[[#This Row],[Cantidad de Insumos]]</f>
        <v>4.2</v>
      </c>
      <c r="M337" s="267" t="s">
        <v>799</v>
      </c>
      <c r="N337" s="265"/>
    </row>
    <row r="338" spans="2:14" ht="30" x14ac:dyDescent="0.2">
      <c r="B338" s="14" t="str">
        <f>IF(Tabla1[[#This Row],[Código_Actividad]]="","",CONCATENATE(Tabla1[[#This Row],[POA]],".",Tabla1[[#This Row],[SRS]],".",Tabla1[[#This Row],[AREA]],".",Tabla1[[#This Row],[TIPO]]))</f>
        <v/>
      </c>
      <c r="C338" s="14" t="str">
        <f>IF(Tabla1[[#This Row],[Código_Actividad]]="","",'[4]Formulario PPGR1'!#REF!)</f>
        <v/>
      </c>
      <c r="D338" s="14" t="str">
        <f>IF(Tabla1[[#This Row],[Código_Actividad]]="","",'[4]Formulario PPGR1'!#REF!)</f>
        <v/>
      </c>
      <c r="E338" s="14" t="str">
        <f>IF(Tabla1[[#This Row],[Código_Actividad]]="","",'[4]Formulario PPGR1'!#REF!)</f>
        <v/>
      </c>
      <c r="F338" s="14" t="str">
        <f>IF(Tabla1[[#This Row],[Código_Actividad]]="","",'[4]Formulario PPGR1'!#REF!)</f>
        <v/>
      </c>
      <c r="G338" s="264"/>
      <c r="H338" s="427" t="s">
        <v>972</v>
      </c>
      <c r="I338" s="448" t="s">
        <v>801</v>
      </c>
      <c r="J338" s="448">
        <v>1000</v>
      </c>
      <c r="K338" s="483">
        <v>9.8699999999999992</v>
      </c>
      <c r="L338" s="266">
        <f>+Tabla1[[#This Row],[Precio Unitario]]*Tabla1[[#This Row],[Cantidad de Insumos]]</f>
        <v>9870</v>
      </c>
      <c r="M338" s="267" t="s">
        <v>799</v>
      </c>
      <c r="N338" s="265"/>
    </row>
    <row r="339" spans="2:14" x14ac:dyDescent="0.2">
      <c r="B339" s="14" t="str">
        <f>IF(Tabla1[[#This Row],[Código_Actividad]]="","",CONCATENATE(Tabla1[[#This Row],[POA]],".",Tabla1[[#This Row],[SRS]],".",Tabla1[[#This Row],[AREA]],".",Tabla1[[#This Row],[TIPO]]))</f>
        <v/>
      </c>
      <c r="C339" s="14" t="str">
        <f>IF(Tabla1[[#This Row],[Código_Actividad]]="","",'[4]Formulario PPGR1'!#REF!)</f>
        <v/>
      </c>
      <c r="D339" s="14" t="str">
        <f>IF(Tabla1[[#This Row],[Código_Actividad]]="","",'[4]Formulario PPGR1'!#REF!)</f>
        <v/>
      </c>
      <c r="E339" s="14" t="str">
        <f>IF(Tabla1[[#This Row],[Código_Actividad]]="","",'[4]Formulario PPGR1'!#REF!)</f>
        <v/>
      </c>
      <c r="F339" s="14" t="str">
        <f>IF(Tabla1[[#This Row],[Código_Actividad]]="","",'[4]Formulario PPGR1'!#REF!)</f>
        <v/>
      </c>
      <c r="G339" s="264"/>
      <c r="H339" s="427" t="s">
        <v>973</v>
      </c>
      <c r="I339" s="448" t="s">
        <v>798</v>
      </c>
      <c r="J339" s="448">
        <v>500</v>
      </c>
      <c r="K339" s="483">
        <v>75</v>
      </c>
      <c r="L339" s="266">
        <f>+Tabla1[[#This Row],[Precio Unitario]]*Tabla1[[#This Row],[Cantidad de Insumos]]</f>
        <v>37500</v>
      </c>
      <c r="M339" s="267" t="s">
        <v>799</v>
      </c>
      <c r="N339" s="265"/>
    </row>
    <row r="340" spans="2:14" x14ac:dyDescent="0.2">
      <c r="B340" s="14" t="str">
        <f>IF(Tabla1[[#This Row],[Código_Actividad]]="","",CONCATENATE(Tabla1[[#This Row],[POA]],".",Tabla1[[#This Row],[SRS]],".",Tabla1[[#This Row],[AREA]],".",Tabla1[[#This Row],[TIPO]]))</f>
        <v/>
      </c>
      <c r="C340" s="14" t="str">
        <f>IF(Tabla1[[#This Row],[Código_Actividad]]="","",'[4]Formulario PPGR1'!#REF!)</f>
        <v/>
      </c>
      <c r="D340" s="14" t="str">
        <f>IF(Tabla1[[#This Row],[Código_Actividad]]="","",'[4]Formulario PPGR1'!#REF!)</f>
        <v/>
      </c>
      <c r="E340" s="14" t="str">
        <f>IF(Tabla1[[#This Row],[Código_Actividad]]="","",'[4]Formulario PPGR1'!#REF!)</f>
        <v/>
      </c>
      <c r="F340" s="14" t="str">
        <f>IF(Tabla1[[#This Row],[Código_Actividad]]="","",'[4]Formulario PPGR1'!#REF!)</f>
        <v/>
      </c>
      <c r="G340" s="264"/>
      <c r="H340" s="427" t="s">
        <v>974</v>
      </c>
      <c r="I340" s="448" t="s">
        <v>804</v>
      </c>
      <c r="J340" s="449">
        <v>100</v>
      </c>
      <c r="K340" s="483">
        <v>75.900000000000006</v>
      </c>
      <c r="L340" s="266">
        <f>+Tabla1[[#This Row],[Precio Unitario]]*Tabla1[[#This Row],[Cantidad de Insumos]]</f>
        <v>7590.0000000000009</v>
      </c>
      <c r="M340" s="267" t="s">
        <v>799</v>
      </c>
      <c r="N340" s="265"/>
    </row>
    <row r="341" spans="2:14" x14ac:dyDescent="0.2">
      <c r="B341" s="14" t="str">
        <f>IF(Tabla1[[#This Row],[Código_Actividad]]="","",CONCATENATE(Tabla1[[#This Row],[POA]],".",Tabla1[[#This Row],[SRS]],".",Tabla1[[#This Row],[AREA]],".",Tabla1[[#This Row],[TIPO]]))</f>
        <v/>
      </c>
      <c r="C341" s="14" t="str">
        <f>IF(Tabla1[[#This Row],[Código_Actividad]]="","",'[4]Formulario PPGR1'!#REF!)</f>
        <v/>
      </c>
      <c r="D341" s="14" t="str">
        <f>IF(Tabla1[[#This Row],[Código_Actividad]]="","",'[4]Formulario PPGR1'!#REF!)</f>
        <v/>
      </c>
      <c r="E341" s="14" t="str">
        <f>IF(Tabla1[[#This Row],[Código_Actividad]]="","",'[4]Formulario PPGR1'!#REF!)</f>
        <v/>
      </c>
      <c r="F341" s="14" t="str">
        <f>IF(Tabla1[[#This Row],[Código_Actividad]]="","",'[4]Formulario PPGR1'!#REF!)</f>
        <v/>
      </c>
      <c r="G341" s="264"/>
      <c r="H341" s="427" t="s">
        <v>975</v>
      </c>
      <c r="I341" s="448" t="s">
        <v>976</v>
      </c>
      <c r="J341" s="449">
        <v>300</v>
      </c>
      <c r="K341" s="483">
        <v>1.23</v>
      </c>
      <c r="L341" s="266">
        <f>+Tabla1[[#This Row],[Precio Unitario]]*Tabla1[[#This Row],[Cantidad de Insumos]]</f>
        <v>369</v>
      </c>
      <c r="M341" s="267" t="s">
        <v>799</v>
      </c>
      <c r="N341" s="265"/>
    </row>
    <row r="342" spans="2:14" x14ac:dyDescent="0.2">
      <c r="B342" s="14" t="str">
        <f>IF(Tabla1[[#This Row],[Código_Actividad]]="","",CONCATENATE(Tabla1[[#This Row],[POA]],".",Tabla1[[#This Row],[SRS]],".",Tabla1[[#This Row],[AREA]],".",Tabla1[[#This Row],[TIPO]]))</f>
        <v/>
      </c>
      <c r="C342" s="14" t="str">
        <f>IF(Tabla1[[#This Row],[Código_Actividad]]="","",'[4]Formulario PPGR1'!#REF!)</f>
        <v/>
      </c>
      <c r="D342" s="14" t="str">
        <f>IF(Tabla1[[#This Row],[Código_Actividad]]="","",'[4]Formulario PPGR1'!#REF!)</f>
        <v/>
      </c>
      <c r="E342" s="14" t="str">
        <f>IF(Tabla1[[#This Row],[Código_Actividad]]="","",'[4]Formulario PPGR1'!#REF!)</f>
        <v/>
      </c>
      <c r="F342" s="14" t="str">
        <f>IF(Tabla1[[#This Row],[Código_Actividad]]="","",'[4]Formulario PPGR1'!#REF!)</f>
        <v/>
      </c>
      <c r="G342" s="264"/>
      <c r="H342" s="427" t="s">
        <v>977</v>
      </c>
      <c r="I342" s="448" t="s">
        <v>801</v>
      </c>
      <c r="J342" s="449">
        <v>100</v>
      </c>
      <c r="K342" s="483">
        <v>77</v>
      </c>
      <c r="L342" s="266">
        <f>+Tabla1[[#This Row],[Precio Unitario]]*Tabla1[[#This Row],[Cantidad de Insumos]]</f>
        <v>7700</v>
      </c>
      <c r="M342" s="267" t="s">
        <v>799</v>
      </c>
      <c r="N342" s="265"/>
    </row>
    <row r="343" spans="2:14" x14ac:dyDescent="0.2">
      <c r="B343" s="14" t="str">
        <f>IF(Tabla1[[#This Row],[Código_Actividad]]="","",CONCATENATE(Tabla1[[#This Row],[POA]],".",Tabla1[[#This Row],[SRS]],".",Tabla1[[#This Row],[AREA]],".",Tabla1[[#This Row],[TIPO]]))</f>
        <v/>
      </c>
      <c r="C343" s="14" t="str">
        <f>IF(Tabla1[[#This Row],[Código_Actividad]]="","",'[4]Formulario PPGR1'!#REF!)</f>
        <v/>
      </c>
      <c r="D343" s="14" t="str">
        <f>IF(Tabla1[[#This Row],[Código_Actividad]]="","",'[4]Formulario PPGR1'!#REF!)</f>
        <v/>
      </c>
      <c r="E343" s="14" t="str">
        <f>IF(Tabla1[[#This Row],[Código_Actividad]]="","",'[4]Formulario PPGR1'!#REF!)</f>
        <v/>
      </c>
      <c r="F343" s="14" t="str">
        <f>IF(Tabla1[[#This Row],[Código_Actividad]]="","",'[4]Formulario PPGR1'!#REF!)</f>
        <v/>
      </c>
      <c r="G343" s="264"/>
      <c r="H343" s="427" t="s">
        <v>978</v>
      </c>
      <c r="I343" s="448" t="s">
        <v>818</v>
      </c>
      <c r="J343" s="449">
        <v>1000</v>
      </c>
      <c r="K343" s="483">
        <v>1105</v>
      </c>
      <c r="L343" s="266">
        <f>+Tabla1[[#This Row],[Precio Unitario]]*Tabla1[[#This Row],[Cantidad de Insumos]]</f>
        <v>1105000</v>
      </c>
      <c r="M343" s="267" t="s">
        <v>799</v>
      </c>
      <c r="N343" s="265"/>
    </row>
    <row r="344" spans="2:14" x14ac:dyDescent="0.25">
      <c r="B344" s="14" t="str">
        <f>IF(Tabla1[[#This Row],[Código_Actividad]]="","",CONCATENATE(Tabla1[[#This Row],[POA]],".",Tabla1[[#This Row],[SRS]],".",Tabla1[[#This Row],[AREA]],".",Tabla1[[#This Row],[TIPO]]))</f>
        <v/>
      </c>
      <c r="C344" s="14" t="str">
        <f>IF(Tabla1[[#This Row],[Código_Actividad]]="","",'[4]Formulario PPGR1'!#REF!)</f>
        <v/>
      </c>
      <c r="D344" s="14" t="str">
        <f>IF(Tabla1[[#This Row],[Código_Actividad]]="","",'[4]Formulario PPGR1'!#REF!)</f>
        <v/>
      </c>
      <c r="E344" s="14" t="str">
        <f>IF(Tabla1[[#This Row],[Código_Actividad]]="","",'[4]Formulario PPGR1'!#REF!)</f>
        <v/>
      </c>
      <c r="F344" s="14" t="str">
        <f>IF(Tabla1[[#This Row],[Código_Actividad]]="","",'[4]Formulario PPGR1'!#REF!)</f>
        <v/>
      </c>
      <c r="G344" s="264"/>
      <c r="H344" s="428" t="s">
        <v>979</v>
      </c>
      <c r="I344" s="448" t="s">
        <v>801</v>
      </c>
      <c r="J344" s="449">
        <v>2500</v>
      </c>
      <c r="K344" s="483">
        <v>9999</v>
      </c>
      <c r="L344" s="266">
        <f>+Tabla1[[#This Row],[Precio Unitario]]*Tabla1[[#This Row],[Cantidad de Insumos]]</f>
        <v>24997500</v>
      </c>
      <c r="M344" s="267" t="s">
        <v>799</v>
      </c>
      <c r="N344" s="265"/>
    </row>
    <row r="345" spans="2:14" x14ac:dyDescent="0.2">
      <c r="B345" s="14" t="str">
        <f>IF(Tabla1[[#This Row],[Código_Actividad]]="","",CONCATENATE(Tabla1[[#This Row],[POA]],".",Tabla1[[#This Row],[SRS]],".",Tabla1[[#This Row],[AREA]],".",Tabla1[[#This Row],[TIPO]]))</f>
        <v/>
      </c>
      <c r="C345" s="14" t="str">
        <f>IF(Tabla1[[#This Row],[Código_Actividad]]="","",'[4]Formulario PPGR1'!#REF!)</f>
        <v/>
      </c>
      <c r="D345" s="14" t="str">
        <f>IF(Tabla1[[#This Row],[Código_Actividad]]="","",'[4]Formulario PPGR1'!#REF!)</f>
        <v/>
      </c>
      <c r="E345" s="14" t="str">
        <f>IF(Tabla1[[#This Row],[Código_Actividad]]="","",'[4]Formulario PPGR1'!#REF!)</f>
        <v/>
      </c>
      <c r="F345" s="14" t="str">
        <f>IF(Tabla1[[#This Row],[Código_Actividad]]="","",'[4]Formulario PPGR1'!#REF!)</f>
        <v/>
      </c>
      <c r="G345" s="264"/>
      <c r="H345" s="432" t="s">
        <v>980</v>
      </c>
      <c r="I345" s="446" t="s">
        <v>981</v>
      </c>
      <c r="J345" s="446">
        <v>25</v>
      </c>
      <c r="K345" s="484">
        <v>350</v>
      </c>
      <c r="L345" s="266">
        <f>+Tabla1[[#This Row],[Precio Unitario]]*Tabla1[[#This Row],[Cantidad de Insumos]]</f>
        <v>8750</v>
      </c>
      <c r="M345" s="267" t="s">
        <v>799</v>
      </c>
      <c r="N345" s="265"/>
    </row>
    <row r="346" spans="2:14" x14ac:dyDescent="0.2">
      <c r="B346" s="14" t="str">
        <f>IF(Tabla1[[#This Row],[Código_Actividad]]="","",CONCATENATE(Tabla1[[#This Row],[POA]],".",Tabla1[[#This Row],[SRS]],".",Tabla1[[#This Row],[AREA]],".",Tabla1[[#This Row],[TIPO]]))</f>
        <v/>
      </c>
      <c r="C346" s="14" t="str">
        <f>IF(Tabla1[[#This Row],[Código_Actividad]]="","",'[4]Formulario PPGR1'!#REF!)</f>
        <v/>
      </c>
      <c r="D346" s="14" t="str">
        <f>IF(Tabla1[[#This Row],[Código_Actividad]]="","",'[4]Formulario PPGR1'!#REF!)</f>
        <v/>
      </c>
      <c r="E346" s="14" t="str">
        <f>IF(Tabla1[[#This Row],[Código_Actividad]]="","",'[4]Formulario PPGR1'!#REF!)</f>
        <v/>
      </c>
      <c r="F346" s="14" t="str">
        <f>IF(Tabla1[[#This Row],[Código_Actividad]]="","",'[4]Formulario PPGR1'!#REF!)</f>
        <v/>
      </c>
      <c r="G346" s="264"/>
      <c r="H346" s="432" t="s">
        <v>982</v>
      </c>
      <c r="I346" s="446" t="s">
        <v>976</v>
      </c>
      <c r="J346" s="451">
        <v>200</v>
      </c>
      <c r="K346" s="485">
        <v>91.18</v>
      </c>
      <c r="L346" s="266">
        <f>+Tabla1[[#This Row],[Precio Unitario]]*Tabla1[[#This Row],[Cantidad de Insumos]]</f>
        <v>18236</v>
      </c>
      <c r="M346" s="267" t="s">
        <v>799</v>
      </c>
      <c r="N346" s="265"/>
    </row>
    <row r="347" spans="2:14" x14ac:dyDescent="0.2">
      <c r="B347" s="14" t="str">
        <f>IF(Tabla1[[#This Row],[Código_Actividad]]="","",CONCATENATE(Tabla1[[#This Row],[POA]],".",Tabla1[[#This Row],[SRS]],".",Tabla1[[#This Row],[AREA]],".",Tabla1[[#This Row],[TIPO]]))</f>
        <v/>
      </c>
      <c r="C347" s="14" t="str">
        <f>IF(Tabla1[[#This Row],[Código_Actividad]]="","",'[4]Formulario PPGR1'!#REF!)</f>
        <v/>
      </c>
      <c r="D347" s="14" t="str">
        <f>IF(Tabla1[[#This Row],[Código_Actividad]]="","",'[4]Formulario PPGR1'!#REF!)</f>
        <v/>
      </c>
      <c r="E347" s="14" t="str">
        <f>IF(Tabla1[[#This Row],[Código_Actividad]]="","",'[4]Formulario PPGR1'!#REF!)</f>
        <v/>
      </c>
      <c r="F347" s="14" t="str">
        <f>IF(Tabla1[[#This Row],[Código_Actividad]]="","",'[4]Formulario PPGR1'!#REF!)</f>
        <v/>
      </c>
      <c r="G347" s="264"/>
      <c r="H347" s="433" t="s">
        <v>983</v>
      </c>
      <c r="I347" s="447" t="s">
        <v>851</v>
      </c>
      <c r="J347" s="448"/>
      <c r="K347" s="473">
        <v>11.52</v>
      </c>
      <c r="L347" s="266">
        <f>+Tabla1[[#This Row],[Precio Unitario]]*Tabla1[[#This Row],[Cantidad de Insumos]]</f>
        <v>0</v>
      </c>
      <c r="M347" s="267" t="s">
        <v>799</v>
      </c>
      <c r="N347" s="265"/>
    </row>
    <row r="348" spans="2:14" x14ac:dyDescent="0.2">
      <c r="B348" s="14" t="str">
        <f>IF(Tabla1[[#This Row],[Código_Actividad]]="","",CONCATENATE(Tabla1[[#This Row],[POA]],".",Tabla1[[#This Row],[SRS]],".",Tabla1[[#This Row],[AREA]],".",Tabla1[[#This Row],[TIPO]]))</f>
        <v/>
      </c>
      <c r="C348" s="14" t="str">
        <f>IF(Tabla1[[#This Row],[Código_Actividad]]="","",'[4]Formulario PPGR1'!#REF!)</f>
        <v/>
      </c>
      <c r="D348" s="14" t="str">
        <f>IF(Tabla1[[#This Row],[Código_Actividad]]="","",'[4]Formulario PPGR1'!#REF!)</f>
        <v/>
      </c>
      <c r="E348" s="14" t="str">
        <f>IF(Tabla1[[#This Row],[Código_Actividad]]="","",'[4]Formulario PPGR1'!#REF!)</f>
        <v/>
      </c>
      <c r="F348" s="14" t="str">
        <f>IF(Tabla1[[#This Row],[Código_Actividad]]="","",'[4]Formulario PPGR1'!#REF!)</f>
        <v/>
      </c>
      <c r="G348" s="264"/>
      <c r="H348" s="427" t="s">
        <v>984</v>
      </c>
      <c r="I348" s="448" t="s">
        <v>888</v>
      </c>
      <c r="J348" s="448">
        <v>40</v>
      </c>
      <c r="K348" s="473">
        <v>2000</v>
      </c>
      <c r="L348" s="266">
        <f>+Tabla1[[#This Row],[Precio Unitario]]*Tabla1[[#This Row],[Cantidad de Insumos]]</f>
        <v>80000</v>
      </c>
      <c r="M348" s="267" t="s">
        <v>799</v>
      </c>
      <c r="N348" s="265"/>
    </row>
    <row r="349" spans="2:14" x14ac:dyDescent="0.2">
      <c r="B349" s="14" t="str">
        <f>IF(Tabla1[[#This Row],[Código_Actividad]]="","",CONCATENATE(Tabla1[[#This Row],[POA]],".",Tabla1[[#This Row],[SRS]],".",Tabla1[[#This Row],[AREA]],".",Tabla1[[#This Row],[TIPO]]))</f>
        <v/>
      </c>
      <c r="C349" s="14" t="str">
        <f>IF(Tabla1[[#This Row],[Código_Actividad]]="","",'[4]Formulario PPGR1'!#REF!)</f>
        <v/>
      </c>
      <c r="D349" s="14" t="str">
        <f>IF(Tabla1[[#This Row],[Código_Actividad]]="","",'[4]Formulario PPGR1'!#REF!)</f>
        <v/>
      </c>
      <c r="E349" s="14" t="str">
        <f>IF(Tabla1[[#This Row],[Código_Actividad]]="","",'[4]Formulario PPGR1'!#REF!)</f>
        <v/>
      </c>
      <c r="F349" s="14" t="str">
        <f>IF(Tabla1[[#This Row],[Código_Actividad]]="","",'[4]Formulario PPGR1'!#REF!)</f>
        <v/>
      </c>
      <c r="G349" s="264"/>
      <c r="H349" s="427" t="s">
        <v>985</v>
      </c>
      <c r="I349" s="448" t="s">
        <v>986</v>
      </c>
      <c r="J349" s="448">
        <v>10</v>
      </c>
      <c r="K349" s="473">
        <v>306.08</v>
      </c>
      <c r="L349" s="266">
        <f>+Tabla1[[#This Row],[Precio Unitario]]*Tabla1[[#This Row],[Cantidad de Insumos]]</f>
        <v>3060.7999999999997</v>
      </c>
      <c r="M349" s="267" t="s">
        <v>799</v>
      </c>
      <c r="N349" s="265"/>
    </row>
    <row r="350" spans="2:14" x14ac:dyDescent="0.2">
      <c r="B350" s="14" t="str">
        <f>IF(Tabla1[[#This Row],[Código_Actividad]]="","",CONCATENATE(Tabla1[[#This Row],[POA]],".",Tabla1[[#This Row],[SRS]],".",Tabla1[[#This Row],[AREA]],".",Tabla1[[#This Row],[TIPO]]))</f>
        <v/>
      </c>
      <c r="C350" s="14" t="str">
        <f>IF(Tabla1[[#This Row],[Código_Actividad]]="","",'[4]Formulario PPGR1'!#REF!)</f>
        <v/>
      </c>
      <c r="D350" s="14" t="str">
        <f>IF(Tabla1[[#This Row],[Código_Actividad]]="","",'[4]Formulario PPGR1'!#REF!)</f>
        <v/>
      </c>
      <c r="E350" s="14" t="str">
        <f>IF(Tabla1[[#This Row],[Código_Actividad]]="","",'[4]Formulario PPGR1'!#REF!)</f>
        <v/>
      </c>
      <c r="F350" s="14" t="str">
        <f>IF(Tabla1[[#This Row],[Código_Actividad]]="","",'[4]Formulario PPGR1'!#REF!)</f>
        <v/>
      </c>
      <c r="G350" s="264"/>
      <c r="H350" s="435" t="s">
        <v>987</v>
      </c>
      <c r="I350" s="448" t="s">
        <v>981</v>
      </c>
      <c r="J350" s="448">
        <v>100</v>
      </c>
      <c r="K350" s="473">
        <v>561</v>
      </c>
      <c r="L350" s="266">
        <f>+Tabla1[[#This Row],[Precio Unitario]]*Tabla1[[#This Row],[Cantidad de Insumos]]</f>
        <v>56100</v>
      </c>
      <c r="M350" s="267" t="s">
        <v>799</v>
      </c>
      <c r="N350" s="265"/>
    </row>
    <row r="351" spans="2:14" x14ac:dyDescent="0.2">
      <c r="B351" s="14" t="str">
        <f>IF(Tabla1[[#This Row],[Código_Actividad]]="","",CONCATENATE(Tabla1[[#This Row],[POA]],".",Tabla1[[#This Row],[SRS]],".",Tabla1[[#This Row],[AREA]],".",Tabla1[[#This Row],[TIPO]]))</f>
        <v/>
      </c>
      <c r="C351" s="14" t="str">
        <f>IF(Tabla1[[#This Row],[Código_Actividad]]="","",'[4]Formulario PPGR1'!#REF!)</f>
        <v/>
      </c>
      <c r="D351" s="14" t="str">
        <f>IF(Tabla1[[#This Row],[Código_Actividad]]="","",'[4]Formulario PPGR1'!#REF!)</f>
        <v/>
      </c>
      <c r="E351" s="14" t="str">
        <f>IF(Tabla1[[#This Row],[Código_Actividad]]="","",'[4]Formulario PPGR1'!#REF!)</f>
        <v/>
      </c>
      <c r="F351" s="14" t="str">
        <f>IF(Tabla1[[#This Row],[Código_Actividad]]="","",'[4]Formulario PPGR1'!#REF!)</f>
        <v/>
      </c>
      <c r="G351" s="264"/>
      <c r="H351" s="435" t="s">
        <v>988</v>
      </c>
      <c r="I351" s="449" t="s">
        <v>801</v>
      </c>
      <c r="J351" s="448">
        <v>22</v>
      </c>
      <c r="K351" s="473">
        <v>3000</v>
      </c>
      <c r="L351" s="266">
        <f>+Tabla1[[#This Row],[Precio Unitario]]*Tabla1[[#This Row],[Cantidad de Insumos]]</f>
        <v>66000</v>
      </c>
      <c r="M351" s="267" t="s">
        <v>799</v>
      </c>
      <c r="N351" s="265"/>
    </row>
    <row r="352" spans="2:14" x14ac:dyDescent="0.2">
      <c r="B352" s="14" t="str">
        <f>IF(Tabla1[[#This Row],[Código_Actividad]]="","",CONCATENATE(Tabla1[[#This Row],[POA]],".",Tabla1[[#This Row],[SRS]],".",Tabla1[[#This Row],[AREA]],".",Tabla1[[#This Row],[TIPO]]))</f>
        <v/>
      </c>
      <c r="C352" s="14" t="str">
        <f>IF(Tabla1[[#This Row],[Código_Actividad]]="","",'[4]Formulario PPGR1'!#REF!)</f>
        <v/>
      </c>
      <c r="D352" s="14" t="str">
        <f>IF(Tabla1[[#This Row],[Código_Actividad]]="","",'[4]Formulario PPGR1'!#REF!)</f>
        <v/>
      </c>
      <c r="E352" s="14" t="str">
        <f>IF(Tabla1[[#This Row],[Código_Actividad]]="","",'[4]Formulario PPGR1'!#REF!)</f>
        <v/>
      </c>
      <c r="F352" s="14" t="str">
        <f>IF(Tabla1[[#This Row],[Código_Actividad]]="","",'[4]Formulario PPGR1'!#REF!)</f>
        <v/>
      </c>
      <c r="G352" s="264"/>
      <c r="H352" s="427" t="s">
        <v>989</v>
      </c>
      <c r="I352" s="448" t="s">
        <v>976</v>
      </c>
      <c r="J352" s="448">
        <v>800</v>
      </c>
      <c r="K352" s="473">
        <v>2.4</v>
      </c>
      <c r="L352" s="266">
        <f>+Tabla1[[#This Row],[Precio Unitario]]*Tabla1[[#This Row],[Cantidad de Insumos]]</f>
        <v>1920</v>
      </c>
      <c r="M352" s="267" t="s">
        <v>799</v>
      </c>
      <c r="N352" s="265"/>
    </row>
    <row r="353" spans="2:14" x14ac:dyDescent="0.2">
      <c r="B353" s="14" t="str">
        <f>IF(Tabla1[[#This Row],[Código_Actividad]]="","",CONCATENATE(Tabla1[[#This Row],[POA]],".",Tabla1[[#This Row],[SRS]],".",Tabla1[[#This Row],[AREA]],".",Tabla1[[#This Row],[TIPO]]))</f>
        <v/>
      </c>
      <c r="C353" s="14" t="str">
        <f>IF(Tabla1[[#This Row],[Código_Actividad]]="","",'[4]Formulario PPGR1'!#REF!)</f>
        <v/>
      </c>
      <c r="D353" s="14" t="str">
        <f>IF(Tabla1[[#This Row],[Código_Actividad]]="","",'[4]Formulario PPGR1'!#REF!)</f>
        <v/>
      </c>
      <c r="E353" s="14" t="str">
        <f>IF(Tabla1[[#This Row],[Código_Actividad]]="","",'[4]Formulario PPGR1'!#REF!)</f>
        <v/>
      </c>
      <c r="F353" s="14" t="str">
        <f>IF(Tabla1[[#This Row],[Código_Actividad]]="","",'[4]Formulario PPGR1'!#REF!)</f>
        <v/>
      </c>
      <c r="G353" s="264"/>
      <c r="H353" s="427" t="s">
        <v>990</v>
      </c>
      <c r="I353" s="448" t="s">
        <v>851</v>
      </c>
      <c r="J353" s="448">
        <v>50</v>
      </c>
      <c r="K353" s="473">
        <v>145</v>
      </c>
      <c r="L353" s="266">
        <f>+Tabla1[[#This Row],[Precio Unitario]]*Tabla1[[#This Row],[Cantidad de Insumos]]</f>
        <v>7250</v>
      </c>
      <c r="M353" s="267" t="s">
        <v>799</v>
      </c>
      <c r="N353" s="265"/>
    </row>
    <row r="354" spans="2:14" x14ac:dyDescent="0.2">
      <c r="B354" s="14" t="str">
        <f>IF(Tabla1[[#This Row],[Código_Actividad]]="","",CONCATENATE(Tabla1[[#This Row],[POA]],".",Tabla1[[#This Row],[SRS]],".",Tabla1[[#This Row],[AREA]],".",Tabla1[[#This Row],[TIPO]]))</f>
        <v/>
      </c>
      <c r="C354" s="14" t="str">
        <f>IF(Tabla1[[#This Row],[Código_Actividad]]="","",'[4]Formulario PPGR1'!#REF!)</f>
        <v/>
      </c>
      <c r="D354" s="14" t="str">
        <f>IF(Tabla1[[#This Row],[Código_Actividad]]="","",'[4]Formulario PPGR1'!#REF!)</f>
        <v/>
      </c>
      <c r="E354" s="14" t="str">
        <f>IF(Tabla1[[#This Row],[Código_Actividad]]="","",'[4]Formulario PPGR1'!#REF!)</f>
        <v/>
      </c>
      <c r="F354" s="14" t="str">
        <f>IF(Tabla1[[#This Row],[Código_Actividad]]="","",'[4]Formulario PPGR1'!#REF!)</f>
        <v/>
      </c>
      <c r="G354" s="264"/>
      <c r="H354" s="427" t="s">
        <v>991</v>
      </c>
      <c r="I354" s="448" t="s">
        <v>851</v>
      </c>
      <c r="J354" s="448">
        <v>1000</v>
      </c>
      <c r="K354" s="473">
        <v>15.4</v>
      </c>
      <c r="L354" s="266">
        <f>+Tabla1[[#This Row],[Precio Unitario]]*Tabla1[[#This Row],[Cantidad de Insumos]]</f>
        <v>15400</v>
      </c>
      <c r="M354" s="267" t="s">
        <v>799</v>
      </c>
      <c r="N354" s="265"/>
    </row>
    <row r="355" spans="2:14" x14ac:dyDescent="0.25">
      <c r="B355" s="14" t="str">
        <f>IF(Tabla1[[#This Row],[Código_Actividad]]="","",CONCATENATE(Tabla1[[#This Row],[POA]],".",Tabla1[[#This Row],[SRS]],".",Tabla1[[#This Row],[AREA]],".",Tabla1[[#This Row],[TIPO]]))</f>
        <v/>
      </c>
      <c r="C355" s="14" t="str">
        <f>IF(Tabla1[[#This Row],[Código_Actividad]]="","",'[4]Formulario PPGR1'!#REF!)</f>
        <v/>
      </c>
      <c r="D355" s="14" t="str">
        <f>IF(Tabla1[[#This Row],[Código_Actividad]]="","",'[4]Formulario PPGR1'!#REF!)</f>
        <v/>
      </c>
      <c r="E355" s="14" t="str">
        <f>IF(Tabla1[[#This Row],[Código_Actividad]]="","",'[4]Formulario PPGR1'!#REF!)</f>
        <v/>
      </c>
      <c r="F355" s="14" t="str">
        <f>IF(Tabla1[[#This Row],[Código_Actividad]]="","",'[4]Formulario PPGR1'!#REF!)</f>
        <v/>
      </c>
      <c r="G355" s="264"/>
      <c r="H355" s="428" t="s">
        <v>992</v>
      </c>
      <c r="I355" s="448" t="s">
        <v>851</v>
      </c>
      <c r="J355" s="448">
        <v>144</v>
      </c>
      <c r="K355" s="486"/>
      <c r="L355" s="266">
        <f>+Tabla1[[#This Row],[Precio Unitario]]*Tabla1[[#This Row],[Cantidad de Insumos]]</f>
        <v>0</v>
      </c>
      <c r="M355" s="267" t="s">
        <v>799</v>
      </c>
      <c r="N355" s="265"/>
    </row>
    <row r="356" spans="2:14" x14ac:dyDescent="0.25">
      <c r="B356" s="14" t="str">
        <f>IF(Tabla1[[#This Row],[Código_Actividad]]="","",CONCATENATE(Tabla1[[#This Row],[POA]],".",Tabla1[[#This Row],[SRS]],".",Tabla1[[#This Row],[AREA]],".",Tabla1[[#This Row],[TIPO]]))</f>
        <v/>
      </c>
      <c r="C356" s="14" t="str">
        <f>IF(Tabla1[[#This Row],[Código_Actividad]]="","",'[4]Formulario PPGR1'!#REF!)</f>
        <v/>
      </c>
      <c r="D356" s="14" t="str">
        <f>IF(Tabla1[[#This Row],[Código_Actividad]]="","",'[4]Formulario PPGR1'!#REF!)</f>
        <v/>
      </c>
      <c r="E356" s="14" t="str">
        <f>IF(Tabla1[[#This Row],[Código_Actividad]]="","",'[4]Formulario PPGR1'!#REF!)</f>
        <v/>
      </c>
      <c r="F356" s="14" t="str">
        <f>IF(Tabla1[[#This Row],[Código_Actividad]]="","",'[4]Formulario PPGR1'!#REF!)</f>
        <v/>
      </c>
      <c r="G356" s="264"/>
      <c r="H356" s="428" t="s">
        <v>993</v>
      </c>
      <c r="I356" s="448" t="s">
        <v>851</v>
      </c>
      <c r="J356" s="448">
        <v>1400</v>
      </c>
      <c r="K356" s="486">
        <v>107.5</v>
      </c>
      <c r="L356" s="266">
        <f>+Tabla1[[#This Row],[Precio Unitario]]*Tabla1[[#This Row],[Cantidad de Insumos]]</f>
        <v>150500</v>
      </c>
      <c r="M356" s="267" t="s">
        <v>799</v>
      </c>
      <c r="N356" s="265"/>
    </row>
    <row r="357" spans="2:14" x14ac:dyDescent="0.25">
      <c r="B357" s="14" t="str">
        <f>IF(Tabla1[[#This Row],[Código_Actividad]]="","",CONCATENATE(Tabla1[[#This Row],[POA]],".",Tabla1[[#This Row],[SRS]],".",Tabla1[[#This Row],[AREA]],".",Tabla1[[#This Row],[TIPO]]))</f>
        <v/>
      </c>
      <c r="C357" s="14" t="str">
        <f>IF(Tabla1[[#This Row],[Código_Actividad]]="","",'[4]Formulario PPGR1'!#REF!)</f>
        <v/>
      </c>
      <c r="D357" s="14" t="str">
        <f>IF(Tabla1[[#This Row],[Código_Actividad]]="","",'[4]Formulario PPGR1'!#REF!)</f>
        <v/>
      </c>
      <c r="E357" s="14" t="str">
        <f>IF(Tabla1[[#This Row],[Código_Actividad]]="","",'[4]Formulario PPGR1'!#REF!)</f>
        <v/>
      </c>
      <c r="F357" s="14" t="str">
        <f>IF(Tabla1[[#This Row],[Código_Actividad]]="","",'[4]Formulario PPGR1'!#REF!)</f>
        <v/>
      </c>
      <c r="G357" s="264"/>
      <c r="H357" s="428" t="s">
        <v>994</v>
      </c>
      <c r="I357" s="448" t="s">
        <v>851</v>
      </c>
      <c r="J357" s="448">
        <v>200</v>
      </c>
      <c r="K357" s="486">
        <v>21.5</v>
      </c>
      <c r="L357" s="266">
        <f>+Tabla1[[#This Row],[Precio Unitario]]*Tabla1[[#This Row],[Cantidad de Insumos]]</f>
        <v>4300</v>
      </c>
      <c r="M357" s="267" t="s">
        <v>799</v>
      </c>
      <c r="N357" s="265"/>
    </row>
    <row r="358" spans="2:14" x14ac:dyDescent="0.2">
      <c r="B358" s="14" t="str">
        <f>IF(Tabla1[[#This Row],[Código_Actividad]]="","",CONCATENATE(Tabla1[[#This Row],[POA]],".",Tabla1[[#This Row],[SRS]],".",Tabla1[[#This Row],[AREA]],".",Tabla1[[#This Row],[TIPO]]))</f>
        <v/>
      </c>
      <c r="C358" s="14" t="str">
        <f>IF(Tabla1[[#This Row],[Código_Actividad]]="","",'[4]Formulario PPGR1'!#REF!)</f>
        <v/>
      </c>
      <c r="D358" s="14" t="str">
        <f>IF(Tabla1[[#This Row],[Código_Actividad]]="","",'[4]Formulario PPGR1'!#REF!)</f>
        <v/>
      </c>
      <c r="E358" s="14" t="str">
        <f>IF(Tabla1[[#This Row],[Código_Actividad]]="","",'[4]Formulario PPGR1'!#REF!)</f>
        <v/>
      </c>
      <c r="F358" s="14" t="str">
        <f>IF(Tabla1[[#This Row],[Código_Actividad]]="","",'[4]Formulario PPGR1'!#REF!)</f>
        <v/>
      </c>
      <c r="G358" s="264"/>
      <c r="H358" s="427" t="s">
        <v>995</v>
      </c>
      <c r="I358" s="448" t="s">
        <v>976</v>
      </c>
      <c r="J358" s="448">
        <v>5000</v>
      </c>
      <c r="K358" s="486">
        <v>21</v>
      </c>
      <c r="L358" s="266">
        <f>+Tabla1[[#This Row],[Precio Unitario]]*Tabla1[[#This Row],[Cantidad de Insumos]]</f>
        <v>105000</v>
      </c>
      <c r="M358" s="267" t="s">
        <v>799</v>
      </c>
      <c r="N358" s="265"/>
    </row>
    <row r="359" spans="2:14" x14ac:dyDescent="0.2">
      <c r="B359" s="14" t="str">
        <f>IF(Tabla1[[#This Row],[Código_Actividad]]="","",CONCATENATE(Tabla1[[#This Row],[POA]],".",Tabla1[[#This Row],[SRS]],".",Tabla1[[#This Row],[AREA]],".",Tabla1[[#This Row],[TIPO]]))</f>
        <v/>
      </c>
      <c r="C359" s="14" t="str">
        <f>IF(Tabla1[[#This Row],[Código_Actividad]]="","",'[4]Formulario PPGR1'!#REF!)</f>
        <v/>
      </c>
      <c r="D359" s="14" t="str">
        <f>IF(Tabla1[[#This Row],[Código_Actividad]]="","",'[4]Formulario PPGR1'!#REF!)</f>
        <v/>
      </c>
      <c r="E359" s="14" t="str">
        <f>IF(Tabla1[[#This Row],[Código_Actividad]]="","",'[4]Formulario PPGR1'!#REF!)</f>
        <v/>
      </c>
      <c r="F359" s="14" t="str">
        <f>IF(Tabla1[[#This Row],[Código_Actividad]]="","",'[4]Formulario PPGR1'!#REF!)</f>
        <v/>
      </c>
      <c r="G359" s="264"/>
      <c r="H359" s="427" t="s">
        <v>996</v>
      </c>
      <c r="I359" s="448" t="s">
        <v>976</v>
      </c>
      <c r="J359" s="448">
        <v>28</v>
      </c>
      <c r="K359" s="486">
        <v>41.36</v>
      </c>
      <c r="L359" s="266">
        <f>+Tabla1[[#This Row],[Precio Unitario]]*Tabla1[[#This Row],[Cantidad de Insumos]]</f>
        <v>1158.08</v>
      </c>
      <c r="M359" s="267" t="s">
        <v>799</v>
      </c>
      <c r="N359" s="265"/>
    </row>
    <row r="360" spans="2:14" x14ac:dyDescent="0.2">
      <c r="B360" s="14" t="str">
        <f>IF(Tabla1[[#This Row],[Código_Actividad]]="","",CONCATENATE(Tabla1[[#This Row],[POA]],".",Tabla1[[#This Row],[SRS]],".",Tabla1[[#This Row],[AREA]],".",Tabla1[[#This Row],[TIPO]]))</f>
        <v/>
      </c>
      <c r="C360" s="14" t="str">
        <f>IF(Tabla1[[#This Row],[Código_Actividad]]="","",'[4]Formulario PPGR1'!#REF!)</f>
        <v/>
      </c>
      <c r="D360" s="14" t="str">
        <f>IF(Tabla1[[#This Row],[Código_Actividad]]="","",'[4]Formulario PPGR1'!#REF!)</f>
        <v/>
      </c>
      <c r="E360" s="14" t="str">
        <f>IF(Tabla1[[#This Row],[Código_Actividad]]="","",'[4]Formulario PPGR1'!#REF!)</f>
        <v/>
      </c>
      <c r="F360" s="14" t="str">
        <f>IF(Tabla1[[#This Row],[Código_Actividad]]="","",'[4]Formulario PPGR1'!#REF!)</f>
        <v/>
      </c>
      <c r="G360" s="264"/>
      <c r="H360" s="432" t="s">
        <v>997</v>
      </c>
      <c r="I360" s="446" t="s">
        <v>976</v>
      </c>
      <c r="J360" s="446">
        <v>3000</v>
      </c>
      <c r="K360" s="486">
        <v>36.08</v>
      </c>
      <c r="L360" s="266">
        <f>+Tabla1[[#This Row],[Precio Unitario]]*Tabla1[[#This Row],[Cantidad de Insumos]]</f>
        <v>108240</v>
      </c>
      <c r="M360" s="267" t="s">
        <v>799</v>
      </c>
      <c r="N360" s="265"/>
    </row>
    <row r="361" spans="2:14" x14ac:dyDescent="0.2">
      <c r="B361" s="14" t="str">
        <f>IF(Tabla1[[#This Row],[Código_Actividad]]="","",CONCATENATE(Tabla1[[#This Row],[POA]],".",Tabla1[[#This Row],[SRS]],".",Tabla1[[#This Row],[AREA]],".",Tabla1[[#This Row],[TIPO]]))</f>
        <v/>
      </c>
      <c r="C361" s="14" t="str">
        <f>IF(Tabla1[[#This Row],[Código_Actividad]]="","",'[4]Formulario PPGR1'!#REF!)</f>
        <v/>
      </c>
      <c r="D361" s="14" t="str">
        <f>IF(Tabla1[[#This Row],[Código_Actividad]]="","",'[4]Formulario PPGR1'!#REF!)</f>
        <v/>
      </c>
      <c r="E361" s="14" t="str">
        <f>IF(Tabla1[[#This Row],[Código_Actividad]]="","",'[4]Formulario PPGR1'!#REF!)</f>
        <v/>
      </c>
      <c r="F361" s="14" t="str">
        <f>IF(Tabla1[[#This Row],[Código_Actividad]]="","",'[4]Formulario PPGR1'!#REF!)</f>
        <v/>
      </c>
      <c r="G361" s="264"/>
      <c r="H361" s="432" t="s">
        <v>998</v>
      </c>
      <c r="I361" s="446" t="s">
        <v>851</v>
      </c>
      <c r="J361" s="446">
        <v>50</v>
      </c>
      <c r="K361" s="486">
        <v>392.43</v>
      </c>
      <c r="L361" s="266">
        <f>+Tabla1[[#This Row],[Precio Unitario]]*Tabla1[[#This Row],[Cantidad de Insumos]]</f>
        <v>19621.5</v>
      </c>
      <c r="M361" s="267" t="s">
        <v>799</v>
      </c>
      <c r="N361" s="265"/>
    </row>
    <row r="362" spans="2:14" x14ac:dyDescent="0.2">
      <c r="B362" s="14" t="str">
        <f>IF(Tabla1[[#This Row],[Código_Actividad]]="","",CONCATENATE(Tabla1[[#This Row],[POA]],".",Tabla1[[#This Row],[SRS]],".",Tabla1[[#This Row],[AREA]],".",Tabla1[[#This Row],[TIPO]]))</f>
        <v/>
      </c>
      <c r="C362" s="14" t="str">
        <f>IF(Tabla1[[#This Row],[Código_Actividad]]="","",'[4]Formulario PPGR1'!#REF!)</f>
        <v/>
      </c>
      <c r="D362" s="14" t="str">
        <f>IF(Tabla1[[#This Row],[Código_Actividad]]="","",'[4]Formulario PPGR1'!#REF!)</f>
        <v/>
      </c>
      <c r="E362" s="14" t="str">
        <f>IF(Tabla1[[#This Row],[Código_Actividad]]="","",'[4]Formulario PPGR1'!#REF!)</f>
        <v/>
      </c>
      <c r="F362" s="14" t="str">
        <f>IF(Tabla1[[#This Row],[Código_Actividad]]="","",'[4]Formulario PPGR1'!#REF!)</f>
        <v/>
      </c>
      <c r="G362" s="264"/>
      <c r="H362" s="432" t="s">
        <v>999</v>
      </c>
      <c r="I362" s="446" t="s">
        <v>851</v>
      </c>
      <c r="J362" s="446">
        <v>144</v>
      </c>
      <c r="K362" s="486">
        <v>528.37</v>
      </c>
      <c r="L362" s="266">
        <f>+Tabla1[[#This Row],[Precio Unitario]]*Tabla1[[#This Row],[Cantidad de Insumos]]</f>
        <v>76085.279999999999</v>
      </c>
      <c r="M362" s="267" t="s">
        <v>799</v>
      </c>
      <c r="N362" s="265"/>
    </row>
    <row r="363" spans="2:14" x14ac:dyDescent="0.2">
      <c r="B363" s="14" t="str">
        <f>IF(Tabla1[[#This Row],[Código_Actividad]]="","",CONCATENATE(Tabla1[[#This Row],[POA]],".",Tabla1[[#This Row],[SRS]],".",Tabla1[[#This Row],[AREA]],".",Tabla1[[#This Row],[TIPO]]))</f>
        <v/>
      </c>
      <c r="C363" s="14" t="str">
        <f>IF(Tabla1[[#This Row],[Código_Actividad]]="","",'[4]Formulario PPGR1'!#REF!)</f>
        <v/>
      </c>
      <c r="D363" s="14" t="str">
        <f>IF(Tabla1[[#This Row],[Código_Actividad]]="","",'[4]Formulario PPGR1'!#REF!)</f>
        <v/>
      </c>
      <c r="E363" s="14" t="str">
        <f>IF(Tabla1[[#This Row],[Código_Actividad]]="","",'[4]Formulario PPGR1'!#REF!)</f>
        <v/>
      </c>
      <c r="F363" s="14" t="str">
        <f>IF(Tabla1[[#This Row],[Código_Actividad]]="","",'[4]Formulario PPGR1'!#REF!)</f>
        <v/>
      </c>
      <c r="G363" s="264"/>
      <c r="H363" s="432" t="s">
        <v>1000</v>
      </c>
      <c r="I363" s="446" t="s">
        <v>851</v>
      </c>
      <c r="J363" s="446">
        <v>48</v>
      </c>
      <c r="K363" s="486">
        <v>1030.25</v>
      </c>
      <c r="L363" s="266">
        <f>+Tabla1[[#This Row],[Precio Unitario]]*Tabla1[[#This Row],[Cantidad de Insumos]]</f>
        <v>49452</v>
      </c>
      <c r="M363" s="267" t="s">
        <v>799</v>
      </c>
      <c r="N363" s="265"/>
    </row>
    <row r="364" spans="2:14" x14ac:dyDescent="0.2">
      <c r="B364" s="14" t="str">
        <f>IF(Tabla1[[#This Row],[Código_Actividad]]="","",CONCATENATE(Tabla1[[#This Row],[POA]],".",Tabla1[[#This Row],[SRS]],".",Tabla1[[#This Row],[AREA]],".",Tabla1[[#This Row],[TIPO]]))</f>
        <v/>
      </c>
      <c r="C364" s="14" t="str">
        <f>IF(Tabla1[[#This Row],[Código_Actividad]]="","",'[4]Formulario PPGR1'!#REF!)</f>
        <v/>
      </c>
      <c r="D364" s="14" t="str">
        <f>IF(Tabla1[[#This Row],[Código_Actividad]]="","",'[4]Formulario PPGR1'!#REF!)</f>
        <v/>
      </c>
      <c r="E364" s="14" t="str">
        <f>IF(Tabla1[[#This Row],[Código_Actividad]]="","",'[4]Formulario PPGR1'!#REF!)</f>
        <v/>
      </c>
      <c r="F364" s="14" t="str">
        <f>IF(Tabla1[[#This Row],[Código_Actividad]]="","",'[4]Formulario PPGR1'!#REF!)</f>
        <v/>
      </c>
      <c r="G364" s="264"/>
      <c r="H364" s="432" t="s">
        <v>1001</v>
      </c>
      <c r="I364" s="446" t="s">
        <v>976</v>
      </c>
      <c r="J364" s="446">
        <v>500</v>
      </c>
      <c r="K364" s="486">
        <v>3.01</v>
      </c>
      <c r="L364" s="266">
        <f>+Tabla1[[#This Row],[Precio Unitario]]*Tabla1[[#This Row],[Cantidad de Insumos]]</f>
        <v>1505</v>
      </c>
      <c r="M364" s="267" t="s">
        <v>799</v>
      </c>
      <c r="N364" s="265"/>
    </row>
    <row r="365" spans="2:14" x14ac:dyDescent="0.2">
      <c r="B365" s="14" t="str">
        <f>IF(Tabla1[[#This Row],[Código_Actividad]]="","",CONCATENATE(Tabla1[[#This Row],[POA]],".",Tabla1[[#This Row],[SRS]],".",Tabla1[[#This Row],[AREA]],".",Tabla1[[#This Row],[TIPO]]))</f>
        <v/>
      </c>
      <c r="C365" s="14" t="str">
        <f>IF(Tabla1[[#This Row],[Código_Actividad]]="","",'[4]Formulario PPGR1'!#REF!)</f>
        <v/>
      </c>
      <c r="D365" s="14" t="str">
        <f>IF(Tabla1[[#This Row],[Código_Actividad]]="","",'[4]Formulario PPGR1'!#REF!)</f>
        <v/>
      </c>
      <c r="E365" s="14" t="str">
        <f>IF(Tabla1[[#This Row],[Código_Actividad]]="","",'[4]Formulario PPGR1'!#REF!)</f>
        <v/>
      </c>
      <c r="F365" s="14" t="str">
        <f>IF(Tabla1[[#This Row],[Código_Actividad]]="","",'[4]Formulario PPGR1'!#REF!)</f>
        <v/>
      </c>
      <c r="G365" s="264"/>
      <c r="H365" s="427" t="s">
        <v>1002</v>
      </c>
      <c r="I365" s="448" t="s">
        <v>976</v>
      </c>
      <c r="J365" s="448">
        <v>700</v>
      </c>
      <c r="K365" s="486">
        <v>3.01</v>
      </c>
      <c r="L365" s="266">
        <f>+Tabla1[[#This Row],[Precio Unitario]]*Tabla1[[#This Row],[Cantidad de Insumos]]</f>
        <v>2107</v>
      </c>
      <c r="M365" s="267" t="s">
        <v>799</v>
      </c>
      <c r="N365" s="265"/>
    </row>
    <row r="366" spans="2:14" x14ac:dyDescent="0.2">
      <c r="B366" s="14" t="str">
        <f>IF(Tabla1[[#This Row],[Código_Actividad]]="","",CONCATENATE(Tabla1[[#This Row],[POA]],".",Tabla1[[#This Row],[SRS]],".",Tabla1[[#This Row],[AREA]],".",Tabla1[[#This Row],[TIPO]]))</f>
        <v/>
      </c>
      <c r="C366" s="14" t="str">
        <f>IF(Tabla1[[#This Row],[Código_Actividad]]="","",'[4]Formulario PPGR1'!#REF!)</f>
        <v/>
      </c>
      <c r="D366" s="14" t="str">
        <f>IF(Tabla1[[#This Row],[Código_Actividad]]="","",'[4]Formulario PPGR1'!#REF!)</f>
        <v/>
      </c>
      <c r="E366" s="14" t="str">
        <f>IF(Tabla1[[#This Row],[Código_Actividad]]="","",'[4]Formulario PPGR1'!#REF!)</f>
        <v/>
      </c>
      <c r="F366" s="14" t="str">
        <f>IF(Tabla1[[#This Row],[Código_Actividad]]="","",'[4]Formulario PPGR1'!#REF!)</f>
        <v/>
      </c>
      <c r="G366" s="264"/>
      <c r="H366" s="427" t="s">
        <v>1003</v>
      </c>
      <c r="I366" s="448" t="s">
        <v>976</v>
      </c>
      <c r="J366" s="448">
        <v>1000</v>
      </c>
      <c r="K366" s="486">
        <v>4.2300000000000004</v>
      </c>
      <c r="L366" s="266">
        <f>+Tabla1[[#This Row],[Precio Unitario]]*Tabla1[[#This Row],[Cantidad de Insumos]]</f>
        <v>4230</v>
      </c>
      <c r="M366" s="267" t="s">
        <v>799</v>
      </c>
      <c r="N366" s="265"/>
    </row>
    <row r="367" spans="2:14" x14ac:dyDescent="0.25">
      <c r="B367" s="14" t="str">
        <f>IF(Tabla1[[#This Row],[Código_Actividad]]="","",CONCATENATE(Tabla1[[#This Row],[POA]],".",Tabla1[[#This Row],[SRS]],".",Tabla1[[#This Row],[AREA]],".",Tabla1[[#This Row],[TIPO]]))</f>
        <v/>
      </c>
      <c r="C367" s="14" t="str">
        <f>IF(Tabla1[[#This Row],[Código_Actividad]]="","",'[4]Formulario PPGR1'!#REF!)</f>
        <v/>
      </c>
      <c r="D367" s="14" t="str">
        <f>IF(Tabla1[[#This Row],[Código_Actividad]]="","",'[4]Formulario PPGR1'!#REF!)</f>
        <v/>
      </c>
      <c r="E367" s="14" t="str">
        <f>IF(Tabla1[[#This Row],[Código_Actividad]]="","",'[4]Formulario PPGR1'!#REF!)</f>
        <v/>
      </c>
      <c r="F367" s="14" t="str">
        <f>IF(Tabla1[[#This Row],[Código_Actividad]]="","",'[4]Formulario PPGR1'!#REF!)</f>
        <v/>
      </c>
      <c r="G367" s="264"/>
      <c r="H367" s="465" t="s">
        <v>1004</v>
      </c>
      <c r="I367" s="448" t="s">
        <v>851</v>
      </c>
      <c r="J367" s="448">
        <v>1200</v>
      </c>
      <c r="K367" s="486">
        <v>4.2300000000000004</v>
      </c>
      <c r="L367" s="266">
        <f>+Tabla1[[#This Row],[Precio Unitario]]*Tabla1[[#This Row],[Cantidad de Insumos]]</f>
        <v>5076.0000000000009</v>
      </c>
      <c r="M367" s="267" t="s">
        <v>799</v>
      </c>
      <c r="N367" s="265"/>
    </row>
    <row r="368" spans="2:14" x14ac:dyDescent="0.25">
      <c r="B368" s="14" t="str">
        <f>IF(Tabla1[[#This Row],[Código_Actividad]]="","",CONCATENATE(Tabla1[[#This Row],[POA]],".",Tabla1[[#This Row],[SRS]],".",Tabla1[[#This Row],[AREA]],".",Tabla1[[#This Row],[TIPO]]))</f>
        <v/>
      </c>
      <c r="C368" s="14" t="str">
        <f>IF(Tabla1[[#This Row],[Código_Actividad]]="","",'[4]Formulario PPGR1'!#REF!)</f>
        <v/>
      </c>
      <c r="D368" s="14" t="str">
        <f>IF(Tabla1[[#This Row],[Código_Actividad]]="","",'[4]Formulario PPGR1'!#REF!)</f>
        <v/>
      </c>
      <c r="E368" s="14" t="str">
        <f>IF(Tabla1[[#This Row],[Código_Actividad]]="","",'[4]Formulario PPGR1'!#REF!)</f>
        <v/>
      </c>
      <c r="F368" s="14" t="str">
        <f>IF(Tabla1[[#This Row],[Código_Actividad]]="","",'[4]Formulario PPGR1'!#REF!)</f>
        <v/>
      </c>
      <c r="G368" s="264"/>
      <c r="H368" s="465" t="s">
        <v>1005</v>
      </c>
      <c r="I368" s="448" t="s">
        <v>851</v>
      </c>
      <c r="J368" s="448">
        <v>8</v>
      </c>
      <c r="K368" s="486"/>
      <c r="L368" s="266">
        <f>+Tabla1[[#This Row],[Precio Unitario]]*Tabla1[[#This Row],[Cantidad de Insumos]]</f>
        <v>0</v>
      </c>
      <c r="M368" s="267" t="s">
        <v>799</v>
      </c>
      <c r="N368" s="265"/>
    </row>
    <row r="369" spans="2:14" ht="30" x14ac:dyDescent="0.25">
      <c r="B369" s="14" t="str">
        <f>IF(Tabla1[[#This Row],[Código_Actividad]]="","",CONCATENATE(Tabla1[[#This Row],[POA]],".",Tabla1[[#This Row],[SRS]],".",Tabla1[[#This Row],[AREA]],".",Tabla1[[#This Row],[TIPO]]))</f>
        <v/>
      </c>
      <c r="C369" s="14" t="str">
        <f>IF(Tabla1[[#This Row],[Código_Actividad]]="","",'[4]Formulario PPGR1'!#REF!)</f>
        <v/>
      </c>
      <c r="D369" s="14" t="str">
        <f>IF(Tabla1[[#This Row],[Código_Actividad]]="","",'[4]Formulario PPGR1'!#REF!)</f>
        <v/>
      </c>
      <c r="E369" s="14" t="str">
        <f>IF(Tabla1[[#This Row],[Código_Actividad]]="","",'[4]Formulario PPGR1'!#REF!)</f>
        <v/>
      </c>
      <c r="F369" s="14" t="str">
        <f>IF(Tabla1[[#This Row],[Código_Actividad]]="","",'[4]Formulario PPGR1'!#REF!)</f>
        <v/>
      </c>
      <c r="G369" s="264"/>
      <c r="H369" s="465" t="s">
        <v>1006</v>
      </c>
      <c r="I369" s="448" t="s">
        <v>851</v>
      </c>
      <c r="J369" s="448">
        <v>50</v>
      </c>
      <c r="K369" s="486">
        <v>40</v>
      </c>
      <c r="L369" s="266">
        <f>+Tabla1[[#This Row],[Precio Unitario]]*Tabla1[[#This Row],[Cantidad de Insumos]]</f>
        <v>2000</v>
      </c>
      <c r="M369" s="267" t="s">
        <v>799</v>
      </c>
      <c r="N369" s="265"/>
    </row>
    <row r="370" spans="2:14" ht="30" x14ac:dyDescent="0.25">
      <c r="B370" s="14" t="str">
        <f>IF(Tabla1[[#This Row],[Código_Actividad]]="","",CONCATENATE(Tabla1[[#This Row],[POA]],".",Tabla1[[#This Row],[SRS]],".",Tabla1[[#This Row],[AREA]],".",Tabla1[[#This Row],[TIPO]]))</f>
        <v/>
      </c>
      <c r="C370" s="14" t="str">
        <f>IF(Tabla1[[#This Row],[Código_Actividad]]="","",'[4]Formulario PPGR1'!#REF!)</f>
        <v/>
      </c>
      <c r="D370" s="14" t="str">
        <f>IF(Tabla1[[#This Row],[Código_Actividad]]="","",'[4]Formulario PPGR1'!#REF!)</f>
        <v/>
      </c>
      <c r="E370" s="14" t="str">
        <f>IF(Tabla1[[#This Row],[Código_Actividad]]="","",'[4]Formulario PPGR1'!#REF!)</f>
        <v/>
      </c>
      <c r="F370" s="14" t="str">
        <f>IF(Tabla1[[#This Row],[Código_Actividad]]="","",'[4]Formulario PPGR1'!#REF!)</f>
        <v/>
      </c>
      <c r="G370" s="264"/>
      <c r="H370" s="465" t="s">
        <v>1007</v>
      </c>
      <c r="I370" s="448" t="s">
        <v>851</v>
      </c>
      <c r="J370" s="448">
        <v>25</v>
      </c>
      <c r="K370" s="486">
        <v>8.36</v>
      </c>
      <c r="L370" s="266">
        <f>+Tabla1[[#This Row],[Precio Unitario]]*Tabla1[[#This Row],[Cantidad de Insumos]]</f>
        <v>209</v>
      </c>
      <c r="M370" s="267" t="s">
        <v>799</v>
      </c>
      <c r="N370" s="265"/>
    </row>
    <row r="371" spans="2:14" ht="30" x14ac:dyDescent="0.25">
      <c r="B371" s="14" t="str">
        <f>IF(Tabla1[[#This Row],[Código_Actividad]]="","",CONCATENATE(Tabla1[[#This Row],[POA]],".",Tabla1[[#This Row],[SRS]],".",Tabla1[[#This Row],[AREA]],".",Tabla1[[#This Row],[TIPO]]))</f>
        <v/>
      </c>
      <c r="C371" s="14" t="str">
        <f>IF(Tabla1[[#This Row],[Código_Actividad]]="","",'[4]Formulario PPGR1'!#REF!)</f>
        <v/>
      </c>
      <c r="D371" s="14" t="str">
        <f>IF(Tabla1[[#This Row],[Código_Actividad]]="","",'[4]Formulario PPGR1'!#REF!)</f>
        <v/>
      </c>
      <c r="E371" s="14" t="str">
        <f>IF(Tabla1[[#This Row],[Código_Actividad]]="","",'[4]Formulario PPGR1'!#REF!)</f>
        <v/>
      </c>
      <c r="F371" s="14" t="str">
        <f>IF(Tabla1[[#This Row],[Código_Actividad]]="","",'[4]Formulario PPGR1'!#REF!)</f>
        <v/>
      </c>
      <c r="G371" s="264"/>
      <c r="H371" s="567" t="s">
        <v>1008</v>
      </c>
      <c r="I371" s="448" t="s">
        <v>851</v>
      </c>
      <c r="J371" s="448">
        <v>20</v>
      </c>
      <c r="K371" s="486">
        <v>5</v>
      </c>
      <c r="L371" s="266">
        <f>+Tabla1[[#This Row],[Precio Unitario]]*Tabla1[[#This Row],[Cantidad de Insumos]]</f>
        <v>100</v>
      </c>
      <c r="M371" s="267" t="s">
        <v>799</v>
      </c>
      <c r="N371" s="265"/>
    </row>
    <row r="372" spans="2:14" ht="30" x14ac:dyDescent="0.25">
      <c r="B372" s="14" t="str">
        <f>IF(Tabla1[[#This Row],[Código_Actividad]]="","",CONCATENATE(Tabla1[[#This Row],[POA]],".",Tabla1[[#This Row],[SRS]],".",Tabla1[[#This Row],[AREA]],".",Tabla1[[#This Row],[TIPO]]))</f>
        <v/>
      </c>
      <c r="C372" s="14" t="str">
        <f>IF(Tabla1[[#This Row],[Código_Actividad]]="","",'[4]Formulario PPGR1'!#REF!)</f>
        <v/>
      </c>
      <c r="D372" s="14" t="str">
        <f>IF(Tabla1[[#This Row],[Código_Actividad]]="","",'[4]Formulario PPGR1'!#REF!)</f>
        <v/>
      </c>
      <c r="E372" s="14" t="str">
        <f>IF(Tabla1[[#This Row],[Código_Actividad]]="","",'[4]Formulario PPGR1'!#REF!)</f>
        <v/>
      </c>
      <c r="F372" s="14" t="str">
        <f>IF(Tabla1[[#This Row],[Código_Actividad]]="","",'[4]Formulario PPGR1'!#REF!)</f>
        <v/>
      </c>
      <c r="G372" s="264"/>
      <c r="H372" s="567" t="s">
        <v>1009</v>
      </c>
      <c r="I372" s="448" t="s">
        <v>851</v>
      </c>
      <c r="J372" s="448">
        <v>10</v>
      </c>
      <c r="K372" s="486">
        <v>5</v>
      </c>
      <c r="L372" s="266">
        <f>+Tabla1[[#This Row],[Precio Unitario]]*Tabla1[[#This Row],[Cantidad de Insumos]]</f>
        <v>50</v>
      </c>
      <c r="M372" s="267" t="s">
        <v>799</v>
      </c>
      <c r="N372" s="265"/>
    </row>
    <row r="373" spans="2:14" ht="30" x14ac:dyDescent="0.25">
      <c r="B373" s="14" t="str">
        <f>IF(Tabla1[[#This Row],[Código_Actividad]]="","",CONCATENATE(Tabla1[[#This Row],[POA]],".",Tabla1[[#This Row],[SRS]],".",Tabla1[[#This Row],[AREA]],".",Tabla1[[#This Row],[TIPO]]))</f>
        <v/>
      </c>
      <c r="C373" s="14" t="str">
        <f>IF(Tabla1[[#This Row],[Código_Actividad]]="","",'[4]Formulario PPGR1'!#REF!)</f>
        <v/>
      </c>
      <c r="D373" s="14" t="str">
        <f>IF(Tabla1[[#This Row],[Código_Actividad]]="","",'[4]Formulario PPGR1'!#REF!)</f>
        <v/>
      </c>
      <c r="E373" s="14" t="str">
        <f>IF(Tabla1[[#This Row],[Código_Actividad]]="","",'[4]Formulario PPGR1'!#REF!)</f>
        <v/>
      </c>
      <c r="F373" s="14" t="str">
        <f>IF(Tabla1[[#This Row],[Código_Actividad]]="","",'[4]Formulario PPGR1'!#REF!)</f>
        <v/>
      </c>
      <c r="G373" s="264"/>
      <c r="H373" s="567" t="s">
        <v>1010</v>
      </c>
      <c r="I373" s="448" t="s">
        <v>851</v>
      </c>
      <c r="J373" s="448">
        <v>15</v>
      </c>
      <c r="K373" s="486">
        <v>5</v>
      </c>
      <c r="L373" s="266">
        <f>+Tabla1[[#This Row],[Precio Unitario]]*Tabla1[[#This Row],[Cantidad de Insumos]]</f>
        <v>75</v>
      </c>
      <c r="M373" s="267" t="s">
        <v>799</v>
      </c>
      <c r="N373" s="265"/>
    </row>
    <row r="374" spans="2:14" ht="30" x14ac:dyDescent="0.25">
      <c r="B374" s="14" t="str">
        <f>IF(Tabla1[[#This Row],[Código_Actividad]]="","",CONCATENATE(Tabla1[[#This Row],[POA]],".",Tabla1[[#This Row],[SRS]],".",Tabla1[[#This Row],[AREA]],".",Tabla1[[#This Row],[TIPO]]))</f>
        <v/>
      </c>
      <c r="C374" s="14" t="str">
        <f>IF(Tabla1[[#This Row],[Código_Actividad]]="","",'[4]Formulario PPGR1'!#REF!)</f>
        <v/>
      </c>
      <c r="D374" s="14" t="str">
        <f>IF(Tabla1[[#This Row],[Código_Actividad]]="","",'[4]Formulario PPGR1'!#REF!)</f>
        <v/>
      </c>
      <c r="E374" s="14" t="str">
        <f>IF(Tabla1[[#This Row],[Código_Actividad]]="","",'[4]Formulario PPGR1'!#REF!)</f>
        <v/>
      </c>
      <c r="F374" s="14" t="str">
        <f>IF(Tabla1[[#This Row],[Código_Actividad]]="","",'[4]Formulario PPGR1'!#REF!)</f>
        <v/>
      </c>
      <c r="G374" s="264"/>
      <c r="H374" s="567" t="s">
        <v>1011</v>
      </c>
      <c r="I374" s="448" t="s">
        <v>851</v>
      </c>
      <c r="J374" s="448">
        <v>5</v>
      </c>
      <c r="K374" s="486">
        <v>8.36</v>
      </c>
      <c r="L374" s="266">
        <f>+Tabla1[[#This Row],[Precio Unitario]]*Tabla1[[#This Row],[Cantidad de Insumos]]</f>
        <v>41.8</v>
      </c>
      <c r="M374" s="267" t="s">
        <v>799</v>
      </c>
      <c r="N374" s="265"/>
    </row>
    <row r="375" spans="2:14" x14ac:dyDescent="0.2">
      <c r="B375" s="14" t="str">
        <f>IF(Tabla1[[#This Row],[Código_Actividad]]="","",CONCATENATE(Tabla1[[#This Row],[POA]],".",Tabla1[[#This Row],[SRS]],".",Tabla1[[#This Row],[AREA]],".",Tabla1[[#This Row],[TIPO]]))</f>
        <v/>
      </c>
      <c r="C375" s="14" t="str">
        <f>IF(Tabla1[[#This Row],[Código_Actividad]]="","",'[4]Formulario PPGR1'!#REF!)</f>
        <v/>
      </c>
      <c r="D375" s="14" t="str">
        <f>IF(Tabla1[[#This Row],[Código_Actividad]]="","",'[4]Formulario PPGR1'!#REF!)</f>
        <v/>
      </c>
      <c r="E375" s="14" t="str">
        <f>IF(Tabla1[[#This Row],[Código_Actividad]]="","",'[4]Formulario PPGR1'!#REF!)</f>
        <v/>
      </c>
      <c r="F375" s="14" t="str">
        <f>IF(Tabla1[[#This Row],[Código_Actividad]]="","",'[4]Formulario PPGR1'!#REF!)</f>
        <v/>
      </c>
      <c r="G375" s="264"/>
      <c r="H375" s="427" t="s">
        <v>1012</v>
      </c>
      <c r="I375" s="448" t="s">
        <v>976</v>
      </c>
      <c r="J375" s="448">
        <v>1000</v>
      </c>
      <c r="K375" s="474">
        <v>4.2300000000000004</v>
      </c>
      <c r="L375" s="266">
        <f>+Tabla1[[#This Row],[Precio Unitario]]*Tabla1[[#This Row],[Cantidad de Insumos]]</f>
        <v>4230</v>
      </c>
      <c r="M375" s="267" t="s">
        <v>799</v>
      </c>
      <c r="N375" s="265"/>
    </row>
    <row r="376" spans="2:14" x14ac:dyDescent="0.25">
      <c r="B376" s="14" t="str">
        <f>IF(Tabla1[[#This Row],[Código_Actividad]]="","",CONCATENATE(Tabla1[[#This Row],[POA]],".",Tabla1[[#This Row],[SRS]],".",Tabla1[[#This Row],[AREA]],".",Tabla1[[#This Row],[TIPO]]))</f>
        <v/>
      </c>
      <c r="C376" s="14" t="str">
        <f>IF(Tabla1[[#This Row],[Código_Actividad]]="","",'[4]Formulario PPGR1'!#REF!)</f>
        <v/>
      </c>
      <c r="D376" s="14" t="str">
        <f>IF(Tabla1[[#This Row],[Código_Actividad]]="","",'[4]Formulario PPGR1'!#REF!)</f>
        <v/>
      </c>
      <c r="E376" s="14" t="str">
        <f>IF(Tabla1[[#This Row],[Código_Actividad]]="","",'[4]Formulario PPGR1'!#REF!)</f>
        <v/>
      </c>
      <c r="F376" s="14" t="str">
        <f>IF(Tabla1[[#This Row],[Código_Actividad]]="","",'[4]Formulario PPGR1'!#REF!)</f>
        <v/>
      </c>
      <c r="G376" s="264"/>
      <c r="H376" s="428" t="s">
        <v>1013</v>
      </c>
      <c r="I376" s="448" t="s">
        <v>851</v>
      </c>
      <c r="J376" s="448">
        <v>50</v>
      </c>
      <c r="K376" s="474">
        <v>925.66</v>
      </c>
      <c r="L376" s="266">
        <f>+Tabla1[[#This Row],[Precio Unitario]]*Tabla1[[#This Row],[Cantidad de Insumos]]</f>
        <v>46283</v>
      </c>
      <c r="M376" s="267" t="s">
        <v>799</v>
      </c>
      <c r="N376" s="265"/>
    </row>
    <row r="377" spans="2:14" x14ac:dyDescent="0.25">
      <c r="B377" s="14" t="str">
        <f>IF(Tabla1[[#This Row],[Código_Actividad]]="","",CONCATENATE(Tabla1[[#This Row],[POA]],".",Tabla1[[#This Row],[SRS]],".",Tabla1[[#This Row],[AREA]],".",Tabla1[[#This Row],[TIPO]]))</f>
        <v/>
      </c>
      <c r="C377" s="14" t="str">
        <f>IF(Tabla1[[#This Row],[Código_Actividad]]="","",'[4]Formulario PPGR1'!#REF!)</f>
        <v/>
      </c>
      <c r="D377" s="14" t="str">
        <f>IF(Tabla1[[#This Row],[Código_Actividad]]="","",'[4]Formulario PPGR1'!#REF!)</f>
        <v/>
      </c>
      <c r="E377" s="14" t="str">
        <f>IF(Tabla1[[#This Row],[Código_Actividad]]="","",'[4]Formulario PPGR1'!#REF!)</f>
        <v/>
      </c>
      <c r="F377" s="14" t="str">
        <f>IF(Tabla1[[#This Row],[Código_Actividad]]="","",'[4]Formulario PPGR1'!#REF!)</f>
        <v/>
      </c>
      <c r="G377" s="264"/>
      <c r="H377" s="428" t="s">
        <v>1014</v>
      </c>
      <c r="I377" s="448" t="s">
        <v>851</v>
      </c>
      <c r="J377" s="448">
        <v>20</v>
      </c>
      <c r="K377" s="474">
        <v>3087.5</v>
      </c>
      <c r="L377" s="266">
        <f>+Tabla1[[#This Row],[Precio Unitario]]*Tabla1[[#This Row],[Cantidad de Insumos]]</f>
        <v>61750</v>
      </c>
      <c r="M377" s="267" t="s">
        <v>799</v>
      </c>
      <c r="N377" s="265"/>
    </row>
    <row r="378" spans="2:14" x14ac:dyDescent="0.25">
      <c r="B378" s="14" t="str">
        <f>IF(Tabla1[[#This Row],[Código_Actividad]]="","",CONCATENATE(Tabla1[[#This Row],[POA]],".",Tabla1[[#This Row],[SRS]],".",Tabla1[[#This Row],[AREA]],".",Tabla1[[#This Row],[TIPO]]))</f>
        <v/>
      </c>
      <c r="C378" s="14" t="str">
        <f>IF(Tabla1[[#This Row],[Código_Actividad]]="","",'[4]Formulario PPGR1'!#REF!)</f>
        <v/>
      </c>
      <c r="D378" s="14" t="str">
        <f>IF(Tabla1[[#This Row],[Código_Actividad]]="","",'[4]Formulario PPGR1'!#REF!)</f>
        <v/>
      </c>
      <c r="E378" s="14" t="str">
        <f>IF(Tabla1[[#This Row],[Código_Actividad]]="","",'[4]Formulario PPGR1'!#REF!)</f>
        <v/>
      </c>
      <c r="F378" s="14" t="str">
        <f>IF(Tabla1[[#This Row],[Código_Actividad]]="","",'[4]Formulario PPGR1'!#REF!)</f>
        <v/>
      </c>
      <c r="G378" s="264"/>
      <c r="H378" s="565" t="s">
        <v>1015</v>
      </c>
      <c r="I378" s="448" t="s">
        <v>851</v>
      </c>
      <c r="J378" s="448">
        <v>25</v>
      </c>
      <c r="K378" s="474">
        <v>5152.18</v>
      </c>
      <c r="L378" s="266">
        <f>+Tabla1[[#This Row],[Precio Unitario]]*Tabla1[[#This Row],[Cantidad de Insumos]]</f>
        <v>128804.5</v>
      </c>
      <c r="M378" s="267" t="s">
        <v>799</v>
      </c>
      <c r="N378" s="265"/>
    </row>
    <row r="379" spans="2:14" x14ac:dyDescent="0.25">
      <c r="B379" s="14" t="str">
        <f>IF(Tabla1[[#This Row],[Código_Actividad]]="","",CONCATENATE(Tabla1[[#This Row],[POA]],".",Tabla1[[#This Row],[SRS]],".",Tabla1[[#This Row],[AREA]],".",Tabla1[[#This Row],[TIPO]]))</f>
        <v/>
      </c>
      <c r="C379" s="14" t="str">
        <f>IF(Tabla1[[#This Row],[Código_Actividad]]="","",'[4]Formulario PPGR1'!#REF!)</f>
        <v/>
      </c>
      <c r="D379" s="14" t="str">
        <f>IF(Tabla1[[#This Row],[Código_Actividad]]="","",'[4]Formulario PPGR1'!#REF!)</f>
        <v/>
      </c>
      <c r="E379" s="14" t="str">
        <f>IF(Tabla1[[#This Row],[Código_Actividad]]="","",'[4]Formulario PPGR1'!#REF!)</f>
        <v/>
      </c>
      <c r="F379" s="14" t="str">
        <f>IF(Tabla1[[#This Row],[Código_Actividad]]="","",'[4]Formulario PPGR1'!#REF!)</f>
        <v/>
      </c>
      <c r="G379" s="264"/>
      <c r="H379" s="565" t="s">
        <v>1016</v>
      </c>
      <c r="I379" s="448" t="s">
        <v>851</v>
      </c>
      <c r="J379" s="448">
        <v>600</v>
      </c>
      <c r="K379" s="474">
        <v>576.4</v>
      </c>
      <c r="L379" s="266">
        <f>+Tabla1[[#This Row],[Precio Unitario]]*Tabla1[[#This Row],[Cantidad de Insumos]]</f>
        <v>345840</v>
      </c>
      <c r="M379" s="267" t="s">
        <v>799</v>
      </c>
      <c r="N379" s="265"/>
    </row>
    <row r="380" spans="2:14" x14ac:dyDescent="0.25">
      <c r="B380" s="14" t="str">
        <f>IF(Tabla1[[#This Row],[Código_Actividad]]="","",CONCATENATE(Tabla1[[#This Row],[POA]],".",Tabla1[[#This Row],[SRS]],".",Tabla1[[#This Row],[AREA]],".",Tabla1[[#This Row],[TIPO]]))</f>
        <v/>
      </c>
      <c r="C380" s="14" t="str">
        <f>IF(Tabla1[[#This Row],[Código_Actividad]]="","",'[4]Formulario PPGR1'!#REF!)</f>
        <v/>
      </c>
      <c r="D380" s="14" t="str">
        <f>IF(Tabla1[[#This Row],[Código_Actividad]]="","",'[4]Formulario PPGR1'!#REF!)</f>
        <v/>
      </c>
      <c r="E380" s="14" t="str">
        <f>IF(Tabla1[[#This Row],[Código_Actividad]]="","",'[4]Formulario PPGR1'!#REF!)</f>
        <v/>
      </c>
      <c r="F380" s="14" t="str">
        <f>IF(Tabla1[[#This Row],[Código_Actividad]]="","",'[4]Formulario PPGR1'!#REF!)</f>
        <v/>
      </c>
      <c r="G380" s="568"/>
      <c r="H380" s="568"/>
      <c r="I380" s="487" t="s">
        <v>851</v>
      </c>
      <c r="J380" s="487"/>
      <c r="K380" s="488"/>
      <c r="L380" s="467"/>
      <c r="M380" s="467"/>
      <c r="N380" s="265"/>
    </row>
    <row r="381" spans="2:14" x14ac:dyDescent="0.25">
      <c r="B381" s="14" t="str">
        <f>IF(Tabla1[[#This Row],[Código_Actividad]]="","",CONCATENATE(Tabla1[[#This Row],[POA]],".",Tabla1[[#This Row],[SRS]],".",Tabla1[[#This Row],[AREA]],".",Tabla1[[#This Row],[TIPO]]))</f>
        <v/>
      </c>
      <c r="C381" s="14" t="str">
        <f>IF(Tabla1[[#This Row],[Código_Actividad]]="","",'[4]Formulario PPGR1'!#REF!)</f>
        <v/>
      </c>
      <c r="D381" s="14" t="str">
        <f>IF(Tabla1[[#This Row],[Código_Actividad]]="","",'[4]Formulario PPGR1'!#REF!)</f>
        <v/>
      </c>
      <c r="E381" s="14" t="str">
        <f>IF(Tabla1[[#This Row],[Código_Actividad]]="","",'[4]Formulario PPGR1'!#REF!)</f>
        <v/>
      </c>
      <c r="F381" s="14" t="str">
        <f>IF(Tabla1[[#This Row],[Código_Actividad]]="","",'[4]Formulario PPGR1'!#REF!)</f>
        <v/>
      </c>
      <c r="G381" s="264"/>
      <c r="H381" s="565" t="s">
        <v>1017</v>
      </c>
      <c r="I381" s="448" t="s">
        <v>1018</v>
      </c>
      <c r="J381" s="448"/>
      <c r="K381" s="474">
        <v>2486</v>
      </c>
      <c r="L381" s="266">
        <f>+Tabla1[[#This Row],[Precio Unitario]]*Tabla1[[#This Row],[Cantidad de Insumos]]</f>
        <v>0</v>
      </c>
      <c r="M381" s="267" t="s">
        <v>1019</v>
      </c>
      <c r="N381" s="265"/>
    </row>
    <row r="382" spans="2:14" x14ac:dyDescent="0.2">
      <c r="B382" s="14" t="str">
        <f>IF(Tabla1[[#This Row],[Código_Actividad]]="","",CONCATENATE(Tabla1[[#This Row],[POA]],".",Tabla1[[#This Row],[SRS]],".",Tabla1[[#This Row],[AREA]],".",Tabla1[[#This Row],[TIPO]]))</f>
        <v/>
      </c>
      <c r="C382" s="14" t="str">
        <f>IF(Tabla1[[#This Row],[Código_Actividad]]="","",'[4]Formulario PPGR1'!#REF!)</f>
        <v/>
      </c>
      <c r="D382" s="14" t="str">
        <f>IF(Tabla1[[#This Row],[Código_Actividad]]="","",'[4]Formulario PPGR1'!#REF!)</f>
        <v/>
      </c>
      <c r="E382" s="14" t="str">
        <f>IF(Tabla1[[#This Row],[Código_Actividad]]="","",'[4]Formulario PPGR1'!#REF!)</f>
        <v/>
      </c>
      <c r="F382" s="14" t="str">
        <f>IF(Tabla1[[#This Row],[Código_Actividad]]="","",'[4]Formulario PPGR1'!#REF!)</f>
        <v/>
      </c>
      <c r="G382" s="264"/>
      <c r="H382" s="427" t="s">
        <v>1020</v>
      </c>
      <c r="I382" s="448" t="s">
        <v>851</v>
      </c>
      <c r="J382" s="448">
        <v>200</v>
      </c>
      <c r="K382" s="474">
        <v>404.25</v>
      </c>
      <c r="L382" s="266">
        <f>+Tabla1[[#This Row],[Precio Unitario]]*Tabla1[[#This Row],[Cantidad de Insumos]]</f>
        <v>80850</v>
      </c>
      <c r="M382" s="267" t="s">
        <v>1019</v>
      </c>
      <c r="N382" s="265"/>
    </row>
    <row r="383" spans="2:14" x14ac:dyDescent="0.2">
      <c r="B383" s="14" t="str">
        <f>IF(Tabla1[[#This Row],[Código_Actividad]]="","",CONCATENATE(Tabla1[[#This Row],[POA]],".",Tabla1[[#This Row],[SRS]],".",Tabla1[[#This Row],[AREA]],".",Tabla1[[#This Row],[TIPO]]))</f>
        <v/>
      </c>
      <c r="C383" s="14" t="str">
        <f>IF(Tabla1[[#This Row],[Código_Actividad]]="","",'[4]Formulario PPGR1'!#REF!)</f>
        <v/>
      </c>
      <c r="D383" s="14" t="str">
        <f>IF(Tabla1[[#This Row],[Código_Actividad]]="","",'[4]Formulario PPGR1'!#REF!)</f>
        <v/>
      </c>
      <c r="E383" s="14" t="str">
        <f>IF(Tabla1[[#This Row],[Código_Actividad]]="","",'[4]Formulario PPGR1'!#REF!)</f>
        <v/>
      </c>
      <c r="F383" s="14" t="str">
        <f>IF(Tabla1[[#This Row],[Código_Actividad]]="","",'[4]Formulario PPGR1'!#REF!)</f>
        <v/>
      </c>
      <c r="G383" s="264"/>
      <c r="H383" s="432" t="s">
        <v>1021</v>
      </c>
      <c r="I383" s="446" t="s">
        <v>851</v>
      </c>
      <c r="J383" s="446">
        <v>400</v>
      </c>
      <c r="K383" s="474">
        <v>14.58</v>
      </c>
      <c r="L383" s="266">
        <f>+Tabla1[[#This Row],[Precio Unitario]]*Tabla1[[#This Row],[Cantidad de Insumos]]</f>
        <v>5832</v>
      </c>
      <c r="M383" s="267" t="s">
        <v>1019</v>
      </c>
      <c r="N383" s="265"/>
    </row>
    <row r="384" spans="2:14" x14ac:dyDescent="0.2">
      <c r="B384" s="14" t="str">
        <f>IF(Tabla1[[#This Row],[Código_Actividad]]="","",CONCATENATE(Tabla1[[#This Row],[POA]],".",Tabla1[[#This Row],[SRS]],".",Tabla1[[#This Row],[AREA]],".",Tabla1[[#This Row],[TIPO]]))</f>
        <v/>
      </c>
      <c r="C384" s="14" t="str">
        <f>IF(Tabla1[[#This Row],[Código_Actividad]]="","",'[4]Formulario PPGR1'!#REF!)</f>
        <v/>
      </c>
      <c r="D384" s="14" t="str">
        <f>IF(Tabla1[[#This Row],[Código_Actividad]]="","",'[4]Formulario PPGR1'!#REF!)</f>
        <v/>
      </c>
      <c r="E384" s="14" t="str">
        <f>IF(Tabla1[[#This Row],[Código_Actividad]]="","",'[4]Formulario PPGR1'!#REF!)</f>
        <v/>
      </c>
      <c r="F384" s="14" t="str">
        <f>IF(Tabla1[[#This Row],[Código_Actividad]]="","",'[4]Formulario PPGR1'!#REF!)</f>
        <v/>
      </c>
      <c r="G384" s="264"/>
      <c r="H384" s="432" t="s">
        <v>1022</v>
      </c>
      <c r="I384" s="446" t="s">
        <v>976</v>
      </c>
      <c r="J384" s="446">
        <v>400</v>
      </c>
      <c r="K384" s="474">
        <v>12.49</v>
      </c>
      <c r="L384" s="266">
        <f>+Tabla1[[#This Row],[Precio Unitario]]*Tabla1[[#This Row],[Cantidad de Insumos]]</f>
        <v>4996</v>
      </c>
      <c r="M384" s="267" t="s">
        <v>1019</v>
      </c>
      <c r="N384" s="265"/>
    </row>
    <row r="385" spans="2:14" x14ac:dyDescent="0.2">
      <c r="B385" s="14" t="str">
        <f>IF(Tabla1[[#This Row],[Código_Actividad]]="","",CONCATENATE(Tabla1[[#This Row],[POA]],".",Tabla1[[#This Row],[SRS]],".",Tabla1[[#This Row],[AREA]],".",Tabla1[[#This Row],[TIPO]]))</f>
        <v/>
      </c>
      <c r="C385" s="14" t="str">
        <f>IF(Tabla1[[#This Row],[Código_Actividad]]="","",'[4]Formulario PPGR1'!#REF!)</f>
        <v/>
      </c>
      <c r="D385" s="14" t="str">
        <f>IF(Tabla1[[#This Row],[Código_Actividad]]="","",'[4]Formulario PPGR1'!#REF!)</f>
        <v/>
      </c>
      <c r="E385" s="14" t="str">
        <f>IF(Tabla1[[#This Row],[Código_Actividad]]="","",'[4]Formulario PPGR1'!#REF!)</f>
        <v/>
      </c>
      <c r="F385" s="14" t="str">
        <f>IF(Tabla1[[#This Row],[Código_Actividad]]="","",'[4]Formulario PPGR1'!#REF!)</f>
        <v/>
      </c>
      <c r="G385" s="264"/>
      <c r="H385" s="432" t="s">
        <v>1023</v>
      </c>
      <c r="I385" s="446" t="s">
        <v>851</v>
      </c>
      <c r="J385" s="446">
        <v>400</v>
      </c>
      <c r="K385" s="474">
        <v>10.94</v>
      </c>
      <c r="L385" s="266">
        <f>+Tabla1[[#This Row],[Precio Unitario]]*Tabla1[[#This Row],[Cantidad de Insumos]]</f>
        <v>4376</v>
      </c>
      <c r="M385" s="267" t="s">
        <v>1019</v>
      </c>
      <c r="N385" s="265"/>
    </row>
    <row r="386" spans="2:14" x14ac:dyDescent="0.25">
      <c r="B386" s="14" t="str">
        <f>IF(Tabla1[[#This Row],[Código_Actividad]]="","",CONCATENATE(Tabla1[[#This Row],[POA]],".",Tabla1[[#This Row],[SRS]],".",Tabla1[[#This Row],[AREA]],".",Tabla1[[#This Row],[TIPO]]))</f>
        <v/>
      </c>
      <c r="C386" s="14" t="str">
        <f>IF(Tabla1[[#This Row],[Código_Actividad]]="","",'[4]Formulario PPGR1'!#REF!)</f>
        <v/>
      </c>
      <c r="D386" s="14" t="str">
        <f>IF(Tabla1[[#This Row],[Código_Actividad]]="","",'[4]Formulario PPGR1'!#REF!)</f>
        <v/>
      </c>
      <c r="E386" s="14" t="str">
        <f>IF(Tabla1[[#This Row],[Código_Actividad]]="","",'[4]Formulario PPGR1'!#REF!)</f>
        <v/>
      </c>
      <c r="F386" s="14" t="str">
        <f>IF(Tabla1[[#This Row],[Código_Actividad]]="","",'[4]Formulario PPGR1'!#REF!)</f>
        <v/>
      </c>
      <c r="G386" s="264"/>
      <c r="H386" s="458" t="s">
        <v>1024</v>
      </c>
      <c r="I386" s="446" t="s">
        <v>851</v>
      </c>
      <c r="J386" s="446">
        <v>50</v>
      </c>
      <c r="K386" s="474">
        <v>4580</v>
      </c>
      <c r="L386" s="266">
        <f>+Tabla1[[#This Row],[Precio Unitario]]*Tabla1[[#This Row],[Cantidad de Insumos]]</f>
        <v>229000</v>
      </c>
      <c r="M386" s="267" t="s">
        <v>1019</v>
      </c>
      <c r="N386" s="265"/>
    </row>
    <row r="387" spans="2:14" x14ac:dyDescent="0.2">
      <c r="B387" s="14" t="str">
        <f>IF(Tabla1[[#This Row],[Código_Actividad]]="","",CONCATENATE(Tabla1[[#This Row],[POA]],".",Tabla1[[#This Row],[SRS]],".",Tabla1[[#This Row],[AREA]],".",Tabla1[[#This Row],[TIPO]]))</f>
        <v/>
      </c>
      <c r="C387" s="14" t="str">
        <f>IF(Tabla1[[#This Row],[Código_Actividad]]="","",'[4]Formulario PPGR1'!#REF!)</f>
        <v/>
      </c>
      <c r="D387" s="14" t="str">
        <f>IF(Tabla1[[#This Row],[Código_Actividad]]="","",'[4]Formulario PPGR1'!#REF!)</f>
        <v/>
      </c>
      <c r="E387" s="14" t="str">
        <f>IF(Tabla1[[#This Row],[Código_Actividad]]="","",'[4]Formulario PPGR1'!#REF!)</f>
        <v/>
      </c>
      <c r="F387" s="14" t="str">
        <f>IF(Tabla1[[#This Row],[Código_Actividad]]="","",'[4]Formulario PPGR1'!#REF!)</f>
        <v/>
      </c>
      <c r="G387" s="264"/>
      <c r="H387" s="432" t="s">
        <v>1025</v>
      </c>
      <c r="I387" s="446" t="s">
        <v>976</v>
      </c>
      <c r="J387" s="446">
        <v>0</v>
      </c>
      <c r="K387" s="474">
        <v>8.7799999999999994</v>
      </c>
      <c r="L387" s="266">
        <f>+Tabla1[[#This Row],[Precio Unitario]]*Tabla1[[#This Row],[Cantidad de Insumos]]</f>
        <v>0</v>
      </c>
      <c r="M387" s="267" t="s">
        <v>1019</v>
      </c>
      <c r="N387" s="265"/>
    </row>
    <row r="388" spans="2:14" x14ac:dyDescent="0.2">
      <c r="B388" s="14" t="str">
        <f>IF(Tabla1[[#This Row],[Código_Actividad]]="","",CONCATENATE(Tabla1[[#This Row],[POA]],".",Tabla1[[#This Row],[SRS]],".",Tabla1[[#This Row],[AREA]],".",Tabla1[[#This Row],[TIPO]]))</f>
        <v/>
      </c>
      <c r="C388" s="14" t="str">
        <f>IF(Tabla1[[#This Row],[Código_Actividad]]="","",'[4]Formulario PPGR1'!#REF!)</f>
        <v/>
      </c>
      <c r="D388" s="14" t="str">
        <f>IF(Tabla1[[#This Row],[Código_Actividad]]="","",'[4]Formulario PPGR1'!#REF!)</f>
        <v/>
      </c>
      <c r="E388" s="14" t="str">
        <f>IF(Tabla1[[#This Row],[Código_Actividad]]="","",'[4]Formulario PPGR1'!#REF!)</f>
        <v/>
      </c>
      <c r="F388" s="14" t="str">
        <f>IF(Tabla1[[#This Row],[Código_Actividad]]="","",'[4]Formulario PPGR1'!#REF!)</f>
        <v/>
      </c>
      <c r="G388" s="264"/>
      <c r="H388" s="432" t="s">
        <v>1026</v>
      </c>
      <c r="I388" s="446" t="s">
        <v>976</v>
      </c>
      <c r="J388" s="446">
        <v>4000</v>
      </c>
      <c r="K388" s="474">
        <v>88</v>
      </c>
      <c r="L388" s="266">
        <f>+Tabla1[[#This Row],[Precio Unitario]]*Tabla1[[#This Row],[Cantidad de Insumos]]</f>
        <v>352000</v>
      </c>
      <c r="M388" s="267" t="s">
        <v>1019</v>
      </c>
      <c r="N388" s="265"/>
    </row>
    <row r="389" spans="2:14" x14ac:dyDescent="0.2">
      <c r="B389" s="14" t="str">
        <f>IF(Tabla1[[#This Row],[Código_Actividad]]="","",CONCATENATE(Tabla1[[#This Row],[POA]],".",Tabla1[[#This Row],[SRS]],".",Tabla1[[#This Row],[AREA]],".",Tabla1[[#This Row],[TIPO]]))</f>
        <v/>
      </c>
      <c r="C389" s="14" t="str">
        <f>IF(Tabla1[[#This Row],[Código_Actividad]]="","",'[4]Formulario PPGR1'!#REF!)</f>
        <v/>
      </c>
      <c r="D389" s="14" t="str">
        <f>IF(Tabla1[[#This Row],[Código_Actividad]]="","",'[4]Formulario PPGR1'!#REF!)</f>
        <v/>
      </c>
      <c r="E389" s="14" t="str">
        <f>IF(Tabla1[[#This Row],[Código_Actividad]]="","",'[4]Formulario PPGR1'!#REF!)</f>
        <v/>
      </c>
      <c r="F389" s="14" t="str">
        <f>IF(Tabla1[[#This Row],[Código_Actividad]]="","",'[4]Formulario PPGR1'!#REF!)</f>
        <v/>
      </c>
      <c r="G389" s="264"/>
      <c r="H389" s="432" t="s">
        <v>1027</v>
      </c>
      <c r="I389" s="446" t="s">
        <v>851</v>
      </c>
      <c r="J389" s="446">
        <v>10</v>
      </c>
      <c r="K389" s="474">
        <v>950</v>
      </c>
      <c r="L389" s="266">
        <f>+Tabla1[[#This Row],[Precio Unitario]]*Tabla1[[#This Row],[Cantidad de Insumos]]</f>
        <v>9500</v>
      </c>
      <c r="M389" s="267" t="s">
        <v>1019</v>
      </c>
      <c r="N389" s="265"/>
    </row>
    <row r="390" spans="2:14" x14ac:dyDescent="0.2">
      <c r="B390" s="14" t="str">
        <f>IF(Tabla1[[#This Row],[Código_Actividad]]="","",CONCATENATE(Tabla1[[#This Row],[POA]],".",Tabla1[[#This Row],[SRS]],".",Tabla1[[#This Row],[AREA]],".",Tabla1[[#This Row],[TIPO]]))</f>
        <v/>
      </c>
      <c r="C390" s="14" t="str">
        <f>IF(Tabla1[[#This Row],[Código_Actividad]]="","",'[4]Formulario PPGR1'!#REF!)</f>
        <v/>
      </c>
      <c r="D390" s="14" t="str">
        <f>IF(Tabla1[[#This Row],[Código_Actividad]]="","",'[4]Formulario PPGR1'!#REF!)</f>
        <v/>
      </c>
      <c r="E390" s="14" t="str">
        <f>IF(Tabla1[[#This Row],[Código_Actividad]]="","",'[4]Formulario PPGR1'!#REF!)</f>
        <v/>
      </c>
      <c r="F390" s="14" t="str">
        <f>IF(Tabla1[[#This Row],[Código_Actividad]]="","",'[4]Formulario PPGR1'!#REF!)</f>
        <v/>
      </c>
      <c r="G390" s="264"/>
      <c r="H390" s="433" t="s">
        <v>1028</v>
      </c>
      <c r="I390" s="451" t="s">
        <v>851</v>
      </c>
      <c r="J390" s="451">
        <v>25</v>
      </c>
      <c r="K390" s="489">
        <v>2533</v>
      </c>
      <c r="L390" s="266">
        <f>+Tabla1[[#This Row],[Precio Unitario]]*Tabla1[[#This Row],[Cantidad de Insumos]]</f>
        <v>63325</v>
      </c>
      <c r="M390" s="267" t="s">
        <v>1019</v>
      </c>
      <c r="N390" s="265"/>
    </row>
    <row r="391" spans="2:14" x14ac:dyDescent="0.2">
      <c r="B391" s="14" t="str">
        <f>IF(Tabla1[[#This Row],[Código_Actividad]]="","",CONCATENATE(Tabla1[[#This Row],[POA]],".",Tabla1[[#This Row],[SRS]],".",Tabla1[[#This Row],[AREA]],".",Tabla1[[#This Row],[TIPO]]))</f>
        <v/>
      </c>
      <c r="C391" s="14" t="str">
        <f>IF(Tabla1[[#This Row],[Código_Actividad]]="","",'[4]Formulario PPGR1'!#REF!)</f>
        <v/>
      </c>
      <c r="D391" s="14" t="str">
        <f>IF(Tabla1[[#This Row],[Código_Actividad]]="","",'[4]Formulario PPGR1'!#REF!)</f>
        <v/>
      </c>
      <c r="E391" s="14" t="str">
        <f>IF(Tabla1[[#This Row],[Código_Actividad]]="","",'[4]Formulario PPGR1'!#REF!)</f>
        <v/>
      </c>
      <c r="F391" s="14" t="str">
        <f>IF(Tabla1[[#This Row],[Código_Actividad]]="","",'[4]Formulario PPGR1'!#REF!)</f>
        <v/>
      </c>
      <c r="G391" s="264"/>
      <c r="H391" s="427" t="s">
        <v>1029</v>
      </c>
      <c r="I391" s="448" t="s">
        <v>851</v>
      </c>
      <c r="J391" s="448">
        <v>20</v>
      </c>
      <c r="K391" s="473">
        <v>2250</v>
      </c>
      <c r="L391" s="266">
        <f>+Tabla1[[#This Row],[Precio Unitario]]*Tabla1[[#This Row],[Cantidad de Insumos]]</f>
        <v>45000</v>
      </c>
      <c r="M391" s="267" t="s">
        <v>1019</v>
      </c>
      <c r="N391" s="265"/>
    </row>
    <row r="392" spans="2:14" x14ac:dyDescent="0.2">
      <c r="B392" s="14" t="str">
        <f>IF(Tabla1[[#This Row],[Código_Actividad]]="","",CONCATENATE(Tabla1[[#This Row],[POA]],".",Tabla1[[#This Row],[SRS]],".",Tabla1[[#This Row],[AREA]],".",Tabla1[[#This Row],[TIPO]]))</f>
        <v/>
      </c>
      <c r="C392" s="14" t="str">
        <f>IF(Tabla1[[#This Row],[Código_Actividad]]="","",'[4]Formulario PPGR1'!#REF!)</f>
        <v/>
      </c>
      <c r="D392" s="14" t="str">
        <f>IF(Tabla1[[#This Row],[Código_Actividad]]="","",'[4]Formulario PPGR1'!#REF!)</f>
        <v/>
      </c>
      <c r="E392" s="14" t="str">
        <f>IF(Tabla1[[#This Row],[Código_Actividad]]="","",'[4]Formulario PPGR1'!#REF!)</f>
        <v/>
      </c>
      <c r="F392" s="14" t="str">
        <f>IF(Tabla1[[#This Row],[Código_Actividad]]="","",'[4]Formulario PPGR1'!#REF!)</f>
        <v/>
      </c>
      <c r="G392" s="264"/>
      <c r="H392" s="427" t="s">
        <v>1030</v>
      </c>
      <c r="I392" s="448" t="s">
        <v>851</v>
      </c>
      <c r="J392" s="448">
        <v>0</v>
      </c>
      <c r="K392" s="473">
        <v>5065</v>
      </c>
      <c r="L392" s="266">
        <f>+Tabla1[[#This Row],[Precio Unitario]]*Tabla1[[#This Row],[Cantidad de Insumos]]</f>
        <v>0</v>
      </c>
      <c r="M392" s="267" t="s">
        <v>1019</v>
      </c>
      <c r="N392" s="265"/>
    </row>
    <row r="393" spans="2:14" x14ac:dyDescent="0.25">
      <c r="B393" s="14" t="str">
        <f>IF(Tabla1[[#This Row],[Código_Actividad]]="","",CONCATENATE(Tabla1[[#This Row],[POA]],".",Tabla1[[#This Row],[SRS]],".",Tabla1[[#This Row],[AREA]],".",Tabla1[[#This Row],[TIPO]]))</f>
        <v/>
      </c>
      <c r="C393" s="14" t="str">
        <f>IF(Tabla1[[#This Row],[Código_Actividad]]="","",'[4]Formulario PPGR1'!#REF!)</f>
        <v/>
      </c>
      <c r="D393" s="14" t="str">
        <f>IF(Tabla1[[#This Row],[Código_Actividad]]="","",'[4]Formulario PPGR1'!#REF!)</f>
        <v/>
      </c>
      <c r="E393" s="14" t="str">
        <f>IF(Tabla1[[#This Row],[Código_Actividad]]="","",'[4]Formulario PPGR1'!#REF!)</f>
        <v/>
      </c>
      <c r="F393" s="14" t="str">
        <f>IF(Tabla1[[#This Row],[Código_Actividad]]="","",'[4]Formulario PPGR1'!#REF!)</f>
        <v/>
      </c>
      <c r="G393" s="264"/>
      <c r="H393" s="428" t="s">
        <v>1031</v>
      </c>
      <c r="I393" s="448" t="s">
        <v>851</v>
      </c>
      <c r="J393" s="448">
        <v>10</v>
      </c>
      <c r="K393" s="473">
        <v>1178.54</v>
      </c>
      <c r="L393" s="266">
        <f>+Tabla1[[#This Row],[Precio Unitario]]*Tabla1[[#This Row],[Cantidad de Insumos]]</f>
        <v>11785.4</v>
      </c>
      <c r="M393" s="267" t="s">
        <v>1019</v>
      </c>
      <c r="N393" s="265"/>
    </row>
    <row r="394" spans="2:14" x14ac:dyDescent="0.25">
      <c r="B394" s="14" t="str">
        <f>IF(Tabla1[[#This Row],[Código_Actividad]]="","",CONCATENATE(Tabla1[[#This Row],[POA]],".",Tabla1[[#This Row],[SRS]],".",Tabla1[[#This Row],[AREA]],".",Tabla1[[#This Row],[TIPO]]))</f>
        <v/>
      </c>
      <c r="C394" s="14" t="str">
        <f>IF(Tabla1[[#This Row],[Código_Actividad]]="","",'[4]Formulario PPGR1'!#REF!)</f>
        <v/>
      </c>
      <c r="D394" s="14" t="str">
        <f>IF(Tabla1[[#This Row],[Código_Actividad]]="","",'[4]Formulario PPGR1'!#REF!)</f>
        <v/>
      </c>
      <c r="E394" s="14" t="str">
        <f>IF(Tabla1[[#This Row],[Código_Actividad]]="","",'[4]Formulario PPGR1'!#REF!)</f>
        <v/>
      </c>
      <c r="F394" s="14" t="str">
        <f>IF(Tabla1[[#This Row],[Código_Actividad]]="","",'[4]Formulario PPGR1'!#REF!)</f>
        <v/>
      </c>
      <c r="G394" s="264"/>
      <c r="H394" s="428" t="s">
        <v>1032</v>
      </c>
      <c r="I394" s="448" t="s">
        <v>851</v>
      </c>
      <c r="J394" s="448"/>
      <c r="K394" s="473">
        <v>3200</v>
      </c>
      <c r="L394" s="266">
        <f>+Tabla1[[#This Row],[Precio Unitario]]*Tabla1[[#This Row],[Cantidad de Insumos]]</f>
        <v>0</v>
      </c>
      <c r="M394" s="267" t="s">
        <v>1019</v>
      </c>
      <c r="N394" s="265"/>
    </row>
    <row r="395" spans="2:14" x14ac:dyDescent="0.2">
      <c r="B395" s="14" t="str">
        <f>IF(Tabla1[[#This Row],[Código_Actividad]]="","",CONCATENATE(Tabla1[[#This Row],[POA]],".",Tabla1[[#This Row],[SRS]],".",Tabla1[[#This Row],[AREA]],".",Tabla1[[#This Row],[TIPO]]))</f>
        <v/>
      </c>
      <c r="C395" s="14" t="str">
        <f>IF(Tabla1[[#This Row],[Código_Actividad]]="","",'[4]Formulario PPGR1'!#REF!)</f>
        <v/>
      </c>
      <c r="D395" s="14" t="str">
        <f>IF(Tabla1[[#This Row],[Código_Actividad]]="","",'[4]Formulario PPGR1'!#REF!)</f>
        <v/>
      </c>
      <c r="E395" s="14" t="str">
        <f>IF(Tabla1[[#This Row],[Código_Actividad]]="","",'[4]Formulario PPGR1'!#REF!)</f>
        <v/>
      </c>
      <c r="F395" s="14" t="str">
        <f>IF(Tabla1[[#This Row],[Código_Actividad]]="","",'[4]Formulario PPGR1'!#REF!)</f>
        <v/>
      </c>
      <c r="G395" s="264"/>
      <c r="H395" s="427" t="s">
        <v>1033</v>
      </c>
      <c r="I395" s="448" t="s">
        <v>976</v>
      </c>
      <c r="J395" s="448">
        <v>0</v>
      </c>
      <c r="K395" s="473">
        <v>13.51</v>
      </c>
      <c r="L395" s="266">
        <f>+Tabla1[[#This Row],[Precio Unitario]]*Tabla1[[#This Row],[Cantidad de Insumos]]</f>
        <v>0</v>
      </c>
      <c r="M395" s="267" t="s">
        <v>1019</v>
      </c>
      <c r="N395" s="265"/>
    </row>
    <row r="396" spans="2:14" x14ac:dyDescent="0.2">
      <c r="B396" s="14" t="str">
        <f>IF(Tabla1[[#This Row],[Código_Actividad]]="","",CONCATENATE(Tabla1[[#This Row],[POA]],".",Tabla1[[#This Row],[SRS]],".",Tabla1[[#This Row],[AREA]],".",Tabla1[[#This Row],[TIPO]]))</f>
        <v/>
      </c>
      <c r="C396" s="14" t="str">
        <f>IF(Tabla1[[#This Row],[Código_Actividad]]="","",'[4]Formulario PPGR1'!#REF!)</f>
        <v/>
      </c>
      <c r="D396" s="14" t="str">
        <f>IF(Tabla1[[#This Row],[Código_Actividad]]="","",'[4]Formulario PPGR1'!#REF!)</f>
        <v/>
      </c>
      <c r="E396" s="14" t="str">
        <f>IF(Tabla1[[#This Row],[Código_Actividad]]="","",'[4]Formulario PPGR1'!#REF!)</f>
        <v/>
      </c>
      <c r="F396" s="14" t="str">
        <f>IF(Tabla1[[#This Row],[Código_Actividad]]="","",'[4]Formulario PPGR1'!#REF!)</f>
        <v/>
      </c>
      <c r="G396" s="264"/>
      <c r="H396" s="427" t="s">
        <v>1034</v>
      </c>
      <c r="I396" s="448" t="s">
        <v>976</v>
      </c>
      <c r="J396" s="448">
        <v>600</v>
      </c>
      <c r="K396" s="473">
        <v>8.7799999999999994</v>
      </c>
      <c r="L396" s="266">
        <f>+Tabla1[[#This Row],[Precio Unitario]]*Tabla1[[#This Row],[Cantidad de Insumos]]</f>
        <v>5268</v>
      </c>
      <c r="M396" s="267" t="s">
        <v>1019</v>
      </c>
      <c r="N396" s="265"/>
    </row>
    <row r="397" spans="2:14" x14ac:dyDescent="0.2">
      <c r="B397" s="14" t="str">
        <f>IF(Tabla1[[#This Row],[Código_Actividad]]="","",CONCATENATE(Tabla1[[#This Row],[POA]],".",Tabla1[[#This Row],[SRS]],".",Tabla1[[#This Row],[AREA]],".",Tabla1[[#This Row],[TIPO]]))</f>
        <v/>
      </c>
      <c r="C397" s="14" t="str">
        <f>IF(Tabla1[[#This Row],[Código_Actividad]]="","",'[4]Formulario PPGR1'!#REF!)</f>
        <v/>
      </c>
      <c r="D397" s="14" t="str">
        <f>IF(Tabla1[[#This Row],[Código_Actividad]]="","",'[4]Formulario PPGR1'!#REF!)</f>
        <v/>
      </c>
      <c r="E397" s="14" t="str">
        <f>IF(Tabla1[[#This Row],[Código_Actividad]]="","",'[4]Formulario PPGR1'!#REF!)</f>
        <v/>
      </c>
      <c r="F397" s="14" t="str">
        <f>IF(Tabla1[[#This Row],[Código_Actividad]]="","",'[4]Formulario PPGR1'!#REF!)</f>
        <v/>
      </c>
      <c r="G397" s="264"/>
      <c r="H397" s="427" t="s">
        <v>1035</v>
      </c>
      <c r="I397" s="448" t="s">
        <v>851</v>
      </c>
      <c r="J397" s="448">
        <v>2500</v>
      </c>
      <c r="K397" s="473">
        <v>69.5</v>
      </c>
      <c r="L397" s="266">
        <f>+Tabla1[[#This Row],[Precio Unitario]]*Tabla1[[#This Row],[Cantidad de Insumos]]</f>
        <v>173750</v>
      </c>
      <c r="M397" s="267" t="s">
        <v>1019</v>
      </c>
      <c r="N397" s="265"/>
    </row>
    <row r="398" spans="2:14" x14ac:dyDescent="0.2">
      <c r="B398" s="14" t="str">
        <f>IF(Tabla1[[#This Row],[Código_Actividad]]="","",CONCATENATE(Tabla1[[#This Row],[POA]],".",Tabla1[[#This Row],[SRS]],".",Tabla1[[#This Row],[AREA]],".",Tabla1[[#This Row],[TIPO]]))</f>
        <v/>
      </c>
      <c r="C398" s="14" t="str">
        <f>IF(Tabla1[[#This Row],[Código_Actividad]]="","",'[4]Formulario PPGR1'!#REF!)</f>
        <v/>
      </c>
      <c r="D398" s="14" t="str">
        <f>IF(Tabla1[[#This Row],[Código_Actividad]]="","",'[4]Formulario PPGR1'!#REF!)</f>
        <v/>
      </c>
      <c r="E398" s="14" t="str">
        <f>IF(Tabla1[[#This Row],[Código_Actividad]]="","",'[4]Formulario PPGR1'!#REF!)</f>
        <v/>
      </c>
      <c r="F398" s="14" t="str">
        <f>IF(Tabla1[[#This Row],[Código_Actividad]]="","",'[4]Formulario PPGR1'!#REF!)</f>
        <v/>
      </c>
      <c r="G398" s="264"/>
      <c r="H398" s="427" t="s">
        <v>1036</v>
      </c>
      <c r="I398" s="448" t="s">
        <v>851</v>
      </c>
      <c r="J398" s="448">
        <v>52</v>
      </c>
      <c r="K398" s="473">
        <v>995</v>
      </c>
      <c r="L398" s="266">
        <f>+Tabla1[[#This Row],[Precio Unitario]]*Tabla1[[#This Row],[Cantidad de Insumos]]</f>
        <v>51740</v>
      </c>
      <c r="M398" s="267" t="s">
        <v>1019</v>
      </c>
      <c r="N398" s="265"/>
    </row>
    <row r="399" spans="2:14" x14ac:dyDescent="0.2">
      <c r="B399" s="14" t="str">
        <f>IF(Tabla1[[#This Row],[Código_Actividad]]="","",CONCATENATE(Tabla1[[#This Row],[POA]],".",Tabla1[[#This Row],[SRS]],".",Tabla1[[#This Row],[AREA]],".",Tabla1[[#This Row],[TIPO]]))</f>
        <v/>
      </c>
      <c r="C399" s="14" t="str">
        <f>IF(Tabla1[[#This Row],[Código_Actividad]]="","",'[4]Formulario PPGR1'!#REF!)</f>
        <v/>
      </c>
      <c r="D399" s="14" t="str">
        <f>IF(Tabla1[[#This Row],[Código_Actividad]]="","",'[4]Formulario PPGR1'!#REF!)</f>
        <v/>
      </c>
      <c r="E399" s="14" t="str">
        <f>IF(Tabla1[[#This Row],[Código_Actividad]]="","",'[4]Formulario PPGR1'!#REF!)</f>
        <v/>
      </c>
      <c r="F399" s="14" t="str">
        <f>IF(Tabla1[[#This Row],[Código_Actividad]]="","",'[4]Formulario PPGR1'!#REF!)</f>
        <v/>
      </c>
      <c r="G399" s="264"/>
      <c r="H399" s="434" t="s">
        <v>1037</v>
      </c>
      <c r="I399" s="450" t="s">
        <v>851</v>
      </c>
      <c r="J399" s="450">
        <v>200</v>
      </c>
      <c r="K399" s="474">
        <v>820</v>
      </c>
      <c r="L399" s="266">
        <f>+Tabla1[[#This Row],[Precio Unitario]]*Tabla1[[#This Row],[Cantidad de Insumos]]</f>
        <v>164000</v>
      </c>
      <c r="M399" s="267" t="s">
        <v>1019</v>
      </c>
      <c r="N399" s="265"/>
    </row>
    <row r="400" spans="2:14" x14ac:dyDescent="0.2">
      <c r="B400" s="14" t="str">
        <f>IF(Tabla1[[#This Row],[Código_Actividad]]="","",CONCATENATE(Tabla1[[#This Row],[POA]],".",Tabla1[[#This Row],[SRS]],".",Tabla1[[#This Row],[AREA]],".",Tabla1[[#This Row],[TIPO]]))</f>
        <v/>
      </c>
      <c r="C400" s="14" t="str">
        <f>IF(Tabla1[[#This Row],[Código_Actividad]]="","",'[4]Formulario PPGR1'!#REF!)</f>
        <v/>
      </c>
      <c r="D400" s="14" t="str">
        <f>IF(Tabla1[[#This Row],[Código_Actividad]]="","",'[4]Formulario PPGR1'!#REF!)</f>
        <v/>
      </c>
      <c r="E400" s="14" t="str">
        <f>IF(Tabla1[[#This Row],[Código_Actividad]]="","",'[4]Formulario PPGR1'!#REF!)</f>
        <v/>
      </c>
      <c r="F400" s="14" t="str">
        <f>IF(Tabla1[[#This Row],[Código_Actividad]]="","",'[4]Formulario PPGR1'!#REF!)</f>
        <v/>
      </c>
      <c r="G400" s="264"/>
      <c r="H400" s="431" t="s">
        <v>1038</v>
      </c>
      <c r="I400" s="452" t="s">
        <v>851</v>
      </c>
      <c r="J400" s="452">
        <v>6</v>
      </c>
      <c r="K400" s="489">
        <v>48.5</v>
      </c>
      <c r="L400" s="266">
        <f>+Tabla1[[#This Row],[Precio Unitario]]*Tabla1[[#This Row],[Cantidad de Insumos]]</f>
        <v>291</v>
      </c>
      <c r="M400" s="267" t="s">
        <v>1019</v>
      </c>
      <c r="N400" s="265"/>
    </row>
    <row r="401" spans="2:14" x14ac:dyDescent="0.25">
      <c r="B401" s="14" t="str">
        <f>IF(Tabla1[[#This Row],[Código_Actividad]]="","",CONCATENATE(Tabla1[[#This Row],[POA]],".",Tabla1[[#This Row],[SRS]],".",Tabla1[[#This Row],[AREA]],".",Tabla1[[#This Row],[TIPO]]))</f>
        <v/>
      </c>
      <c r="C401" s="14" t="str">
        <f>IF(Tabla1[[#This Row],[Código_Actividad]]="","",'[4]Formulario PPGR1'!#REF!)</f>
        <v/>
      </c>
      <c r="D401" s="14" t="str">
        <f>IF(Tabla1[[#This Row],[Código_Actividad]]="","",'[4]Formulario PPGR1'!#REF!)</f>
        <v/>
      </c>
      <c r="E401" s="14" t="str">
        <f>IF(Tabla1[[#This Row],[Código_Actividad]]="","",'[4]Formulario PPGR1'!#REF!)</f>
        <v/>
      </c>
      <c r="F401" s="14" t="str">
        <f>IF(Tabla1[[#This Row],[Código_Actividad]]="","",'[4]Formulario PPGR1'!#REF!)</f>
        <v/>
      </c>
      <c r="G401" s="264"/>
      <c r="H401" s="428" t="s">
        <v>1039</v>
      </c>
      <c r="I401" s="448" t="s">
        <v>851</v>
      </c>
      <c r="J401" s="448">
        <v>4</v>
      </c>
      <c r="K401" s="473">
        <v>1060</v>
      </c>
      <c r="L401" s="266">
        <f>+Tabla1[[#This Row],[Precio Unitario]]*Tabla1[[#This Row],[Cantidad de Insumos]]</f>
        <v>4240</v>
      </c>
      <c r="M401" s="267" t="s">
        <v>1019</v>
      </c>
      <c r="N401" s="265"/>
    </row>
    <row r="402" spans="2:14" x14ac:dyDescent="0.25">
      <c r="B402" s="14" t="str">
        <f>IF(Tabla1[[#This Row],[Código_Actividad]]="","",CONCATENATE(Tabla1[[#This Row],[POA]],".",Tabla1[[#This Row],[SRS]],".",Tabla1[[#This Row],[AREA]],".",Tabla1[[#This Row],[TIPO]]))</f>
        <v/>
      </c>
      <c r="C402" s="14" t="str">
        <f>IF(Tabla1[[#This Row],[Código_Actividad]]="","",'[4]Formulario PPGR1'!#REF!)</f>
        <v/>
      </c>
      <c r="D402" s="14" t="str">
        <f>IF(Tabla1[[#This Row],[Código_Actividad]]="","",'[4]Formulario PPGR1'!#REF!)</f>
        <v/>
      </c>
      <c r="E402" s="14" t="str">
        <f>IF(Tabla1[[#This Row],[Código_Actividad]]="","",'[4]Formulario PPGR1'!#REF!)</f>
        <v/>
      </c>
      <c r="F402" s="14" t="str">
        <f>IF(Tabla1[[#This Row],[Código_Actividad]]="","",'[4]Formulario PPGR1'!#REF!)</f>
        <v/>
      </c>
      <c r="G402" s="264"/>
      <c r="H402" s="428" t="s">
        <v>1040</v>
      </c>
      <c r="I402" s="448" t="s">
        <v>851</v>
      </c>
      <c r="J402" s="448">
        <v>5</v>
      </c>
      <c r="K402" s="473">
        <v>271.7</v>
      </c>
      <c r="L402" s="266">
        <f>+Tabla1[[#This Row],[Precio Unitario]]*Tabla1[[#This Row],[Cantidad de Insumos]]</f>
        <v>1358.5</v>
      </c>
      <c r="M402" s="267" t="s">
        <v>1019</v>
      </c>
      <c r="N402" s="265"/>
    </row>
    <row r="403" spans="2:14" x14ac:dyDescent="0.2">
      <c r="B403" s="14" t="str">
        <f>IF(Tabla1[[#This Row],[Código_Actividad]]="","",CONCATENATE(Tabla1[[#This Row],[POA]],".",Tabla1[[#This Row],[SRS]],".",Tabla1[[#This Row],[AREA]],".",Tabla1[[#This Row],[TIPO]]))</f>
        <v/>
      </c>
      <c r="C403" s="14" t="str">
        <f>IF(Tabla1[[#This Row],[Código_Actividad]]="","",'[4]Formulario PPGR1'!#REF!)</f>
        <v/>
      </c>
      <c r="D403" s="14" t="str">
        <f>IF(Tabla1[[#This Row],[Código_Actividad]]="","",'[4]Formulario PPGR1'!#REF!)</f>
        <v/>
      </c>
      <c r="E403" s="14" t="str">
        <f>IF(Tabla1[[#This Row],[Código_Actividad]]="","",'[4]Formulario PPGR1'!#REF!)</f>
        <v/>
      </c>
      <c r="F403" s="14" t="str">
        <f>IF(Tabla1[[#This Row],[Código_Actividad]]="","",'[4]Formulario PPGR1'!#REF!)</f>
        <v/>
      </c>
      <c r="G403" s="264"/>
      <c r="H403" s="427" t="s">
        <v>1041</v>
      </c>
      <c r="I403" s="448" t="s">
        <v>851</v>
      </c>
      <c r="J403" s="448">
        <v>400</v>
      </c>
      <c r="K403" s="490">
        <v>1500</v>
      </c>
      <c r="L403" s="266">
        <f>+Tabla1[[#This Row],[Precio Unitario]]*Tabla1[[#This Row],[Cantidad de Insumos]]</f>
        <v>600000</v>
      </c>
      <c r="M403" s="267" t="s">
        <v>1019</v>
      </c>
      <c r="N403" s="265"/>
    </row>
    <row r="404" spans="2:14" x14ac:dyDescent="0.2">
      <c r="B404" s="14" t="str">
        <f>IF(Tabla1[[#This Row],[Código_Actividad]]="","",CONCATENATE(Tabla1[[#This Row],[POA]],".",Tabla1[[#This Row],[SRS]],".",Tabla1[[#This Row],[AREA]],".",Tabla1[[#This Row],[TIPO]]))</f>
        <v/>
      </c>
      <c r="C404" s="14" t="str">
        <f>IF(Tabla1[[#This Row],[Código_Actividad]]="","",'[4]Formulario PPGR1'!#REF!)</f>
        <v/>
      </c>
      <c r="D404" s="14" t="str">
        <f>IF(Tabla1[[#This Row],[Código_Actividad]]="","",'[4]Formulario PPGR1'!#REF!)</f>
        <v/>
      </c>
      <c r="E404" s="14" t="str">
        <f>IF(Tabla1[[#This Row],[Código_Actividad]]="","",'[4]Formulario PPGR1'!#REF!)</f>
        <v/>
      </c>
      <c r="F404" s="14" t="str">
        <f>IF(Tabla1[[#This Row],[Código_Actividad]]="","",'[4]Formulario PPGR1'!#REF!)</f>
        <v/>
      </c>
      <c r="G404" s="264"/>
      <c r="H404" s="427" t="s">
        <v>1042</v>
      </c>
      <c r="I404" s="448" t="s">
        <v>976</v>
      </c>
      <c r="J404" s="448">
        <v>0</v>
      </c>
      <c r="K404" s="473">
        <v>2.8</v>
      </c>
      <c r="L404" s="266">
        <f>+Tabla1[[#This Row],[Precio Unitario]]*Tabla1[[#This Row],[Cantidad de Insumos]]</f>
        <v>0</v>
      </c>
      <c r="M404" s="267" t="s">
        <v>1019</v>
      </c>
      <c r="N404" s="265"/>
    </row>
    <row r="405" spans="2:14" x14ac:dyDescent="0.2">
      <c r="B405" s="14" t="str">
        <f>IF(Tabla1[[#This Row],[Código_Actividad]]="","",CONCATENATE(Tabla1[[#This Row],[POA]],".",Tabla1[[#This Row],[SRS]],".",Tabla1[[#This Row],[AREA]],".",Tabla1[[#This Row],[TIPO]]))</f>
        <v/>
      </c>
      <c r="C405" s="14" t="str">
        <f>IF(Tabla1[[#This Row],[Código_Actividad]]="","",'[4]Formulario PPGR1'!#REF!)</f>
        <v/>
      </c>
      <c r="D405" s="14" t="str">
        <f>IF(Tabla1[[#This Row],[Código_Actividad]]="","",'[4]Formulario PPGR1'!#REF!)</f>
        <v/>
      </c>
      <c r="E405" s="14" t="str">
        <f>IF(Tabla1[[#This Row],[Código_Actividad]]="","",'[4]Formulario PPGR1'!#REF!)</f>
        <v/>
      </c>
      <c r="F405" s="14" t="str">
        <f>IF(Tabla1[[#This Row],[Código_Actividad]]="","",'[4]Formulario PPGR1'!#REF!)</f>
        <v/>
      </c>
      <c r="G405" s="264"/>
      <c r="H405" s="434" t="s">
        <v>1043</v>
      </c>
      <c r="I405" s="450" t="s">
        <v>976</v>
      </c>
      <c r="J405" s="450">
        <v>2000</v>
      </c>
      <c r="K405" s="476">
        <v>10.220000000000001</v>
      </c>
      <c r="L405" s="266">
        <f>+Tabla1[[#This Row],[Precio Unitario]]*Tabla1[[#This Row],[Cantidad de Insumos]]</f>
        <v>20440</v>
      </c>
      <c r="M405" s="267" t="s">
        <v>1019</v>
      </c>
      <c r="N405" s="265"/>
    </row>
    <row r="406" spans="2:14" x14ac:dyDescent="0.2">
      <c r="B406" s="14" t="str">
        <f>IF(Tabla1[[#This Row],[Código_Actividad]]="","",CONCATENATE(Tabla1[[#This Row],[POA]],".",Tabla1[[#This Row],[SRS]],".",Tabla1[[#This Row],[AREA]],".",Tabla1[[#This Row],[TIPO]]))</f>
        <v/>
      </c>
      <c r="C406" s="14" t="str">
        <f>IF(Tabla1[[#This Row],[Código_Actividad]]="","",'[4]Formulario PPGR1'!#REF!)</f>
        <v/>
      </c>
      <c r="D406" s="14" t="str">
        <f>IF(Tabla1[[#This Row],[Código_Actividad]]="","",'[4]Formulario PPGR1'!#REF!)</f>
        <v/>
      </c>
      <c r="E406" s="14" t="str">
        <f>IF(Tabla1[[#This Row],[Código_Actividad]]="","",'[4]Formulario PPGR1'!#REF!)</f>
        <v/>
      </c>
      <c r="F406" s="14" t="str">
        <f>IF(Tabla1[[#This Row],[Código_Actividad]]="","",'[4]Formulario PPGR1'!#REF!)</f>
        <v/>
      </c>
      <c r="G406" s="264"/>
      <c r="H406" s="427" t="s">
        <v>1044</v>
      </c>
      <c r="I406" s="448" t="s">
        <v>976</v>
      </c>
      <c r="J406" s="448">
        <v>2800</v>
      </c>
      <c r="K406" s="473">
        <v>11.9</v>
      </c>
      <c r="L406" s="266">
        <f>+Tabla1[[#This Row],[Precio Unitario]]*Tabla1[[#This Row],[Cantidad de Insumos]]</f>
        <v>33320</v>
      </c>
      <c r="M406" s="267" t="s">
        <v>1019</v>
      </c>
      <c r="N406" s="265"/>
    </row>
    <row r="407" spans="2:14" x14ac:dyDescent="0.2">
      <c r="B407" s="14" t="str">
        <f>IF(Tabla1[[#This Row],[Código_Actividad]]="","",CONCATENATE(Tabla1[[#This Row],[POA]],".",Tabla1[[#This Row],[SRS]],".",Tabla1[[#This Row],[AREA]],".",Tabla1[[#This Row],[TIPO]]))</f>
        <v/>
      </c>
      <c r="C407" s="14" t="str">
        <f>IF(Tabla1[[#This Row],[Código_Actividad]]="","",'[4]Formulario PPGR1'!#REF!)</f>
        <v/>
      </c>
      <c r="D407" s="14" t="str">
        <f>IF(Tabla1[[#This Row],[Código_Actividad]]="","",'[4]Formulario PPGR1'!#REF!)</f>
        <v/>
      </c>
      <c r="E407" s="14" t="str">
        <f>IF(Tabla1[[#This Row],[Código_Actividad]]="","",'[4]Formulario PPGR1'!#REF!)</f>
        <v/>
      </c>
      <c r="F407" s="14" t="str">
        <f>IF(Tabla1[[#This Row],[Código_Actividad]]="","",'[4]Formulario PPGR1'!#REF!)</f>
        <v/>
      </c>
      <c r="G407" s="264"/>
      <c r="H407" s="427" t="s">
        <v>1045</v>
      </c>
      <c r="I407" s="448" t="s">
        <v>851</v>
      </c>
      <c r="J407" s="448">
        <v>0</v>
      </c>
      <c r="K407" s="473">
        <v>4.13</v>
      </c>
      <c r="L407" s="266">
        <f>+Tabla1[[#This Row],[Precio Unitario]]*Tabla1[[#This Row],[Cantidad de Insumos]]</f>
        <v>0</v>
      </c>
      <c r="M407" s="267" t="s">
        <v>1019</v>
      </c>
      <c r="N407" s="265"/>
    </row>
    <row r="408" spans="2:14" x14ac:dyDescent="0.25">
      <c r="B408" s="14" t="str">
        <f>IF(Tabla1[[#This Row],[Código_Actividad]]="","",CONCATENATE(Tabla1[[#This Row],[POA]],".",Tabla1[[#This Row],[SRS]],".",Tabla1[[#This Row],[AREA]],".",Tabla1[[#This Row],[TIPO]]))</f>
        <v/>
      </c>
      <c r="C408" s="14" t="str">
        <f>IF(Tabla1[[#This Row],[Código_Actividad]]="","",'[4]Formulario PPGR1'!#REF!)</f>
        <v/>
      </c>
      <c r="D408" s="14" t="str">
        <f>IF(Tabla1[[#This Row],[Código_Actividad]]="","",'[4]Formulario PPGR1'!#REF!)</f>
        <v/>
      </c>
      <c r="E408" s="14" t="str">
        <f>IF(Tabla1[[#This Row],[Código_Actividad]]="","",'[4]Formulario PPGR1'!#REF!)</f>
        <v/>
      </c>
      <c r="F408" s="14" t="str">
        <f>IF(Tabla1[[#This Row],[Código_Actividad]]="","",'[4]Formulario PPGR1'!#REF!)</f>
        <v/>
      </c>
      <c r="G408" s="264"/>
      <c r="H408" s="428" t="s">
        <v>1046</v>
      </c>
      <c r="I408" s="448" t="s">
        <v>851</v>
      </c>
      <c r="J408" s="448">
        <v>100</v>
      </c>
      <c r="K408" s="473">
        <v>366.65</v>
      </c>
      <c r="L408" s="266">
        <f>+Tabla1[[#This Row],[Precio Unitario]]*Tabla1[[#This Row],[Cantidad de Insumos]]</f>
        <v>36665</v>
      </c>
      <c r="M408" s="267" t="s">
        <v>1019</v>
      </c>
      <c r="N408" s="265"/>
    </row>
    <row r="409" spans="2:14" x14ac:dyDescent="0.2">
      <c r="B409" s="14" t="str">
        <f>IF(Tabla1[[#This Row],[Código_Actividad]]="","",CONCATENATE(Tabla1[[#This Row],[POA]],".",Tabla1[[#This Row],[SRS]],".",Tabla1[[#This Row],[AREA]],".",Tabla1[[#This Row],[TIPO]]))</f>
        <v/>
      </c>
      <c r="C409" s="14" t="str">
        <f>IF(Tabla1[[#This Row],[Código_Actividad]]="","",'[4]Formulario PPGR1'!#REF!)</f>
        <v/>
      </c>
      <c r="D409" s="14" t="str">
        <f>IF(Tabla1[[#This Row],[Código_Actividad]]="","",'[4]Formulario PPGR1'!#REF!)</f>
        <v/>
      </c>
      <c r="E409" s="14" t="str">
        <f>IF(Tabla1[[#This Row],[Código_Actividad]]="","",'[4]Formulario PPGR1'!#REF!)</f>
        <v/>
      </c>
      <c r="F409" s="14" t="str">
        <f>IF(Tabla1[[#This Row],[Código_Actividad]]="","",'[4]Formulario PPGR1'!#REF!)</f>
        <v/>
      </c>
      <c r="G409" s="264"/>
      <c r="H409" s="427" t="s">
        <v>1047</v>
      </c>
      <c r="I409" s="448" t="s">
        <v>976</v>
      </c>
      <c r="J409" s="448">
        <v>10</v>
      </c>
      <c r="K409" s="473">
        <v>160</v>
      </c>
      <c r="L409" s="266">
        <f>+Tabla1[[#This Row],[Precio Unitario]]*Tabla1[[#This Row],[Cantidad de Insumos]]</f>
        <v>1600</v>
      </c>
      <c r="M409" s="267" t="s">
        <v>1019</v>
      </c>
      <c r="N409" s="265"/>
    </row>
    <row r="410" spans="2:14" x14ac:dyDescent="0.2">
      <c r="B410" s="14" t="str">
        <f>IF(Tabla1[[#This Row],[Código_Actividad]]="","",CONCATENATE(Tabla1[[#This Row],[POA]],".",Tabla1[[#This Row],[SRS]],".",Tabla1[[#This Row],[AREA]],".",Tabla1[[#This Row],[TIPO]]))</f>
        <v/>
      </c>
      <c r="C410" s="14" t="str">
        <f>IF(Tabla1[[#This Row],[Código_Actividad]]="","",'[4]Formulario PPGR1'!#REF!)</f>
        <v/>
      </c>
      <c r="D410" s="14" t="str">
        <f>IF(Tabla1[[#This Row],[Código_Actividad]]="","",'[4]Formulario PPGR1'!#REF!)</f>
        <v/>
      </c>
      <c r="E410" s="14" t="str">
        <f>IF(Tabla1[[#This Row],[Código_Actividad]]="","",'[4]Formulario PPGR1'!#REF!)</f>
        <v/>
      </c>
      <c r="F410" s="14" t="str">
        <f>IF(Tabla1[[#This Row],[Código_Actividad]]="","",'[4]Formulario PPGR1'!#REF!)</f>
        <v/>
      </c>
      <c r="G410" s="264"/>
      <c r="H410" s="427" t="s">
        <v>1048</v>
      </c>
      <c r="I410" s="448" t="s">
        <v>976</v>
      </c>
      <c r="J410" s="448">
        <v>10</v>
      </c>
      <c r="K410" s="473">
        <v>0.42</v>
      </c>
      <c r="L410" s="266">
        <f>+Tabla1[[#This Row],[Precio Unitario]]*Tabla1[[#This Row],[Cantidad de Insumos]]</f>
        <v>4.2</v>
      </c>
      <c r="M410" s="267" t="s">
        <v>1019</v>
      </c>
      <c r="N410" s="265"/>
    </row>
    <row r="411" spans="2:14" x14ac:dyDescent="0.25">
      <c r="B411" s="14" t="str">
        <f>IF(Tabla1[[#This Row],[Código_Actividad]]="","",CONCATENATE(Tabla1[[#This Row],[POA]],".",Tabla1[[#This Row],[SRS]],".",Tabla1[[#This Row],[AREA]],".",Tabla1[[#This Row],[TIPO]]))</f>
        <v/>
      </c>
      <c r="C411" s="14" t="str">
        <f>IF(Tabla1[[#This Row],[Código_Actividad]]="","",'[4]Formulario PPGR1'!#REF!)</f>
        <v/>
      </c>
      <c r="D411" s="14" t="str">
        <f>IF(Tabla1[[#This Row],[Código_Actividad]]="","",'[4]Formulario PPGR1'!#REF!)</f>
        <v/>
      </c>
      <c r="E411" s="14" t="str">
        <f>IF(Tabla1[[#This Row],[Código_Actividad]]="","",'[4]Formulario PPGR1'!#REF!)</f>
        <v/>
      </c>
      <c r="F411" s="14" t="str">
        <f>IF(Tabla1[[#This Row],[Código_Actividad]]="","",'[4]Formulario PPGR1'!#REF!)</f>
        <v/>
      </c>
      <c r="G411" s="264"/>
      <c r="H411" s="565" t="s">
        <v>1049</v>
      </c>
      <c r="I411" s="448" t="s">
        <v>960</v>
      </c>
      <c r="J411" s="448">
        <v>100</v>
      </c>
      <c r="K411" s="473">
        <v>795.87</v>
      </c>
      <c r="L411" s="266">
        <f>+Tabla1[[#This Row],[Precio Unitario]]*Tabla1[[#This Row],[Cantidad de Insumos]]</f>
        <v>79587</v>
      </c>
      <c r="M411" s="267" t="s">
        <v>1019</v>
      </c>
      <c r="N411" s="265"/>
    </row>
    <row r="412" spans="2:14" x14ac:dyDescent="0.25">
      <c r="B412" s="14" t="str">
        <f>IF(Tabla1[[#This Row],[Código_Actividad]]="","",CONCATENATE(Tabla1[[#This Row],[POA]],".",Tabla1[[#This Row],[SRS]],".",Tabla1[[#This Row],[AREA]],".",Tabla1[[#This Row],[TIPO]]))</f>
        <v/>
      </c>
      <c r="C412" s="14" t="str">
        <f>IF(Tabla1[[#This Row],[Código_Actividad]]="","",'[4]Formulario PPGR1'!#REF!)</f>
        <v/>
      </c>
      <c r="D412" s="14" t="str">
        <f>IF(Tabla1[[#This Row],[Código_Actividad]]="","",'[4]Formulario PPGR1'!#REF!)</f>
        <v/>
      </c>
      <c r="E412" s="14" t="str">
        <f>IF(Tabla1[[#This Row],[Código_Actividad]]="","",'[4]Formulario PPGR1'!#REF!)</f>
        <v/>
      </c>
      <c r="F412" s="14" t="str">
        <f>IF(Tabla1[[#This Row],[Código_Actividad]]="","",'[4]Formulario PPGR1'!#REF!)</f>
        <v/>
      </c>
      <c r="G412" s="264"/>
      <c r="H412" s="569" t="s">
        <v>1050</v>
      </c>
      <c r="I412" s="450" t="s">
        <v>851</v>
      </c>
      <c r="J412" s="448">
        <v>100</v>
      </c>
      <c r="K412" s="473">
        <v>25</v>
      </c>
      <c r="L412" s="266">
        <f>+Tabla1[[#This Row],[Precio Unitario]]*Tabla1[[#This Row],[Cantidad de Insumos]]</f>
        <v>2500</v>
      </c>
      <c r="M412" s="267" t="s">
        <v>1019</v>
      </c>
      <c r="N412" s="265"/>
    </row>
    <row r="413" spans="2:14" x14ac:dyDescent="0.2">
      <c r="B413" s="14" t="str">
        <f>IF(Tabla1[[#This Row],[Código_Actividad]]="","",CONCATENATE(Tabla1[[#This Row],[POA]],".",Tabla1[[#This Row],[SRS]],".",Tabla1[[#This Row],[AREA]],".",Tabla1[[#This Row],[TIPO]]))</f>
        <v/>
      </c>
      <c r="C413" s="14" t="str">
        <f>IF(Tabla1[[#This Row],[Código_Actividad]]="","",'[4]Formulario PPGR1'!#REF!)</f>
        <v/>
      </c>
      <c r="D413" s="14" t="str">
        <f>IF(Tabla1[[#This Row],[Código_Actividad]]="","",'[4]Formulario PPGR1'!#REF!)</f>
        <v/>
      </c>
      <c r="E413" s="14" t="str">
        <f>IF(Tabla1[[#This Row],[Código_Actividad]]="","",'[4]Formulario PPGR1'!#REF!)</f>
        <v/>
      </c>
      <c r="F413" s="14" t="str">
        <f>IF(Tabla1[[#This Row],[Código_Actividad]]="","",'[4]Formulario PPGR1'!#REF!)</f>
        <v/>
      </c>
      <c r="G413" s="264"/>
      <c r="H413" s="434" t="s">
        <v>1051</v>
      </c>
      <c r="I413" s="450" t="s">
        <v>976</v>
      </c>
      <c r="J413" s="448">
        <v>2800</v>
      </c>
      <c r="K413" s="473">
        <v>2.46</v>
      </c>
      <c r="L413" s="266">
        <f>+Tabla1[[#This Row],[Precio Unitario]]*Tabla1[[#This Row],[Cantidad de Insumos]]</f>
        <v>6888</v>
      </c>
      <c r="M413" s="267" t="s">
        <v>1019</v>
      </c>
      <c r="N413" s="265"/>
    </row>
    <row r="414" spans="2:14" x14ac:dyDescent="0.2">
      <c r="B414" s="14" t="str">
        <f>IF(Tabla1[[#This Row],[Código_Actividad]]="","",CONCATENATE(Tabla1[[#This Row],[POA]],".",Tabla1[[#This Row],[SRS]],".",Tabla1[[#This Row],[AREA]],".",Tabla1[[#This Row],[TIPO]]))</f>
        <v/>
      </c>
      <c r="C414" s="14" t="str">
        <f>IF(Tabla1[[#This Row],[Código_Actividad]]="","",'[4]Formulario PPGR1'!#REF!)</f>
        <v/>
      </c>
      <c r="D414" s="14" t="str">
        <f>IF(Tabla1[[#This Row],[Código_Actividad]]="","",'[4]Formulario PPGR1'!#REF!)</f>
        <v/>
      </c>
      <c r="E414" s="14" t="str">
        <f>IF(Tabla1[[#This Row],[Código_Actividad]]="","",'[4]Formulario PPGR1'!#REF!)</f>
        <v/>
      </c>
      <c r="F414" s="14" t="str">
        <f>IF(Tabla1[[#This Row],[Código_Actividad]]="","",'[4]Formulario PPGR1'!#REF!)</f>
        <v/>
      </c>
      <c r="G414" s="264"/>
      <c r="H414" s="427" t="s">
        <v>1052</v>
      </c>
      <c r="I414" s="448" t="s">
        <v>986</v>
      </c>
      <c r="J414" s="448">
        <v>15</v>
      </c>
      <c r="K414" s="473">
        <v>877.91</v>
      </c>
      <c r="L414" s="266">
        <f>+Tabla1[[#This Row],[Precio Unitario]]*Tabla1[[#This Row],[Cantidad de Insumos]]</f>
        <v>13168.65</v>
      </c>
      <c r="M414" s="267" t="s">
        <v>1019</v>
      </c>
      <c r="N414" s="265"/>
    </row>
    <row r="415" spans="2:14" x14ac:dyDescent="0.25">
      <c r="B415" s="14" t="str">
        <f>IF(Tabla1[[#This Row],[Código_Actividad]]="","",CONCATENATE(Tabla1[[#This Row],[POA]],".",Tabla1[[#This Row],[SRS]],".",Tabla1[[#This Row],[AREA]],".",Tabla1[[#This Row],[TIPO]]))</f>
        <v/>
      </c>
      <c r="C415" s="14" t="str">
        <f>IF(Tabla1[[#This Row],[Código_Actividad]]="","",'[4]Formulario PPGR1'!#REF!)</f>
        <v/>
      </c>
      <c r="D415" s="14" t="str">
        <f>IF(Tabla1[[#This Row],[Código_Actividad]]="","",'[4]Formulario PPGR1'!#REF!)</f>
        <v/>
      </c>
      <c r="E415" s="14" t="str">
        <f>IF(Tabla1[[#This Row],[Código_Actividad]]="","",'[4]Formulario PPGR1'!#REF!)</f>
        <v/>
      </c>
      <c r="F415" s="14" t="str">
        <f>IF(Tabla1[[#This Row],[Código_Actividad]]="","",'[4]Formulario PPGR1'!#REF!)</f>
        <v/>
      </c>
      <c r="G415" s="264"/>
      <c r="H415" s="565" t="s">
        <v>1053</v>
      </c>
      <c r="I415" s="452" t="s">
        <v>1054</v>
      </c>
      <c r="J415" s="448">
        <v>15</v>
      </c>
      <c r="K415" s="473">
        <v>15</v>
      </c>
      <c r="L415" s="266">
        <f>+Tabla1[[#This Row],[Precio Unitario]]*Tabla1[[#This Row],[Cantidad de Insumos]]</f>
        <v>225</v>
      </c>
      <c r="M415" s="267" t="s">
        <v>1019</v>
      </c>
      <c r="N415" s="265"/>
    </row>
    <row r="416" spans="2:14" x14ac:dyDescent="0.25">
      <c r="B416" s="14" t="str">
        <f>IF(Tabla1[[#This Row],[Código_Actividad]]="","",CONCATENATE(Tabla1[[#This Row],[POA]],".",Tabla1[[#This Row],[SRS]],".",Tabla1[[#This Row],[AREA]],".",Tabla1[[#This Row],[TIPO]]))</f>
        <v/>
      </c>
      <c r="C416" s="14" t="str">
        <f>IF(Tabla1[[#This Row],[Código_Actividad]]="","",'[4]Formulario PPGR1'!#REF!)</f>
        <v/>
      </c>
      <c r="D416" s="14" t="str">
        <f>IF(Tabla1[[#This Row],[Código_Actividad]]="","",'[4]Formulario PPGR1'!#REF!)</f>
        <v/>
      </c>
      <c r="E416" s="14" t="str">
        <f>IF(Tabla1[[#This Row],[Código_Actividad]]="","",'[4]Formulario PPGR1'!#REF!)</f>
        <v/>
      </c>
      <c r="F416" s="14" t="str">
        <f>IF(Tabla1[[#This Row],[Código_Actividad]]="","",'[4]Formulario PPGR1'!#REF!)</f>
        <v/>
      </c>
      <c r="G416" s="264"/>
      <c r="H416" s="566" t="s">
        <v>1055</v>
      </c>
      <c r="I416" s="452" t="s">
        <v>851</v>
      </c>
      <c r="J416" s="448">
        <v>150</v>
      </c>
      <c r="K416" s="473">
        <v>5.05</v>
      </c>
      <c r="L416" s="266">
        <f>+Tabla1[[#This Row],[Precio Unitario]]*Tabla1[[#This Row],[Cantidad de Insumos]]</f>
        <v>757.5</v>
      </c>
      <c r="M416" s="267" t="s">
        <v>1019</v>
      </c>
      <c r="N416" s="265"/>
    </row>
    <row r="417" spans="2:14" x14ac:dyDescent="0.2">
      <c r="B417" s="14" t="str">
        <f>IF(Tabla1[[#This Row],[Código_Actividad]]="","",CONCATENATE(Tabla1[[#This Row],[POA]],".",Tabla1[[#This Row],[SRS]],".",Tabla1[[#This Row],[AREA]],".",Tabla1[[#This Row],[TIPO]]))</f>
        <v/>
      </c>
      <c r="C417" s="14" t="str">
        <f>IF(Tabla1[[#This Row],[Código_Actividad]]="","",'[4]Formulario PPGR1'!#REF!)</f>
        <v/>
      </c>
      <c r="D417" s="14" t="str">
        <f>IF(Tabla1[[#This Row],[Código_Actividad]]="","",'[4]Formulario PPGR1'!#REF!)</f>
        <v/>
      </c>
      <c r="E417" s="14" t="str">
        <f>IF(Tabla1[[#This Row],[Código_Actividad]]="","",'[4]Formulario PPGR1'!#REF!)</f>
        <v/>
      </c>
      <c r="F417" s="14" t="str">
        <f>IF(Tabla1[[#This Row],[Código_Actividad]]="","",'[4]Formulario PPGR1'!#REF!)</f>
        <v/>
      </c>
      <c r="G417" s="264"/>
      <c r="H417" s="431" t="s">
        <v>1056</v>
      </c>
      <c r="I417" s="452" t="s">
        <v>851</v>
      </c>
      <c r="J417" s="448">
        <v>900</v>
      </c>
      <c r="K417" s="473">
        <v>17.48</v>
      </c>
      <c r="L417" s="266">
        <f>+Tabla1[[#This Row],[Precio Unitario]]*Tabla1[[#This Row],[Cantidad de Insumos]]</f>
        <v>15732</v>
      </c>
      <c r="M417" s="267" t="s">
        <v>1019</v>
      </c>
      <c r="N417" s="265"/>
    </row>
    <row r="418" spans="2:14" x14ac:dyDescent="0.25">
      <c r="B418" s="14" t="str">
        <f>IF(Tabla1[[#This Row],[Código_Actividad]]="","",CONCATENATE(Tabla1[[#This Row],[POA]],".",Tabla1[[#This Row],[SRS]],".",Tabla1[[#This Row],[AREA]],".",Tabla1[[#This Row],[TIPO]]))</f>
        <v/>
      </c>
      <c r="C418" s="14" t="str">
        <f>IF(Tabla1[[#This Row],[Código_Actividad]]="","",'[4]Formulario PPGR1'!#REF!)</f>
        <v/>
      </c>
      <c r="D418" s="14" t="str">
        <f>IF(Tabla1[[#This Row],[Código_Actividad]]="","",'[4]Formulario PPGR1'!#REF!)</f>
        <v/>
      </c>
      <c r="E418" s="14" t="str">
        <f>IF(Tabla1[[#This Row],[Código_Actividad]]="","",'[4]Formulario PPGR1'!#REF!)</f>
        <v/>
      </c>
      <c r="F418" s="14" t="str">
        <f>IF(Tabla1[[#This Row],[Código_Actividad]]="","",'[4]Formulario PPGR1'!#REF!)</f>
        <v/>
      </c>
      <c r="G418" s="264"/>
      <c r="H418" s="428" t="s">
        <v>1057</v>
      </c>
      <c r="I418" s="452" t="s">
        <v>851</v>
      </c>
      <c r="J418" s="448">
        <v>200</v>
      </c>
      <c r="K418" s="473">
        <v>278.81</v>
      </c>
      <c r="L418" s="266">
        <f>+Tabla1[[#This Row],[Precio Unitario]]*Tabla1[[#This Row],[Cantidad de Insumos]]</f>
        <v>55762</v>
      </c>
      <c r="M418" s="267" t="s">
        <v>1019</v>
      </c>
      <c r="N418" s="265"/>
    </row>
    <row r="419" spans="2:14" x14ac:dyDescent="0.25">
      <c r="B419" s="14" t="str">
        <f>IF(Tabla1[[#This Row],[Código_Actividad]]="","",CONCATENATE(Tabla1[[#This Row],[POA]],".",Tabla1[[#This Row],[SRS]],".",Tabla1[[#This Row],[AREA]],".",Tabla1[[#This Row],[TIPO]]))</f>
        <v/>
      </c>
      <c r="C419" s="14" t="str">
        <f>IF(Tabla1[[#This Row],[Código_Actividad]]="","",'[4]Formulario PPGR1'!#REF!)</f>
        <v/>
      </c>
      <c r="D419" s="14" t="str">
        <f>IF(Tabla1[[#This Row],[Código_Actividad]]="","",'[4]Formulario PPGR1'!#REF!)</f>
        <v/>
      </c>
      <c r="E419" s="14" t="str">
        <f>IF(Tabla1[[#This Row],[Código_Actividad]]="","",'[4]Formulario PPGR1'!#REF!)</f>
        <v/>
      </c>
      <c r="F419" s="14" t="str">
        <f>IF(Tabla1[[#This Row],[Código_Actividad]]="","",'[4]Formulario PPGR1'!#REF!)</f>
        <v/>
      </c>
      <c r="G419" s="264"/>
      <c r="H419" s="459" t="s">
        <v>1058</v>
      </c>
      <c r="I419" s="452" t="s">
        <v>851</v>
      </c>
      <c r="J419" s="448">
        <v>150</v>
      </c>
      <c r="K419" s="473">
        <v>2346.41</v>
      </c>
      <c r="L419" s="266">
        <f>+Tabla1[[#This Row],[Precio Unitario]]*Tabla1[[#This Row],[Cantidad de Insumos]]</f>
        <v>351961.5</v>
      </c>
      <c r="M419" s="267" t="s">
        <v>1019</v>
      </c>
      <c r="N419" s="265"/>
    </row>
    <row r="420" spans="2:14" x14ac:dyDescent="0.2">
      <c r="B420" s="14" t="str">
        <f>IF(Tabla1[[#This Row],[Código_Actividad]]="","",CONCATENATE(Tabla1[[#This Row],[POA]],".",Tabla1[[#This Row],[SRS]],".",Tabla1[[#This Row],[AREA]],".",Tabla1[[#This Row],[TIPO]]))</f>
        <v/>
      </c>
      <c r="C420" s="14" t="str">
        <f>IF(Tabla1[[#This Row],[Código_Actividad]]="","",'[4]Formulario PPGR1'!#REF!)</f>
        <v/>
      </c>
      <c r="D420" s="14" t="str">
        <f>IF(Tabla1[[#This Row],[Código_Actividad]]="","",'[4]Formulario PPGR1'!#REF!)</f>
        <v/>
      </c>
      <c r="E420" s="14" t="str">
        <f>IF(Tabla1[[#This Row],[Código_Actividad]]="","",'[4]Formulario PPGR1'!#REF!)</f>
        <v/>
      </c>
      <c r="F420" s="14" t="str">
        <f>IF(Tabla1[[#This Row],[Código_Actividad]]="","",'[4]Formulario PPGR1'!#REF!)</f>
        <v/>
      </c>
      <c r="G420" s="264"/>
      <c r="H420" s="431" t="s">
        <v>1059</v>
      </c>
      <c r="I420" s="452" t="s">
        <v>851</v>
      </c>
      <c r="J420" s="448">
        <v>100</v>
      </c>
      <c r="K420" s="473">
        <v>533.16</v>
      </c>
      <c r="L420" s="266">
        <f>+Tabla1[[#This Row],[Precio Unitario]]*Tabla1[[#This Row],[Cantidad de Insumos]]</f>
        <v>53316</v>
      </c>
      <c r="M420" s="267" t="s">
        <v>1019</v>
      </c>
      <c r="N420" s="265"/>
    </row>
    <row r="421" spans="2:14" x14ac:dyDescent="0.25">
      <c r="B421" s="14" t="str">
        <f>IF(Tabla1[[#This Row],[Código_Actividad]]="","",CONCATENATE(Tabla1[[#This Row],[POA]],".",Tabla1[[#This Row],[SRS]],".",Tabla1[[#This Row],[AREA]],".",Tabla1[[#This Row],[TIPO]]))</f>
        <v/>
      </c>
      <c r="C421" s="14" t="str">
        <f>IF(Tabla1[[#This Row],[Código_Actividad]]="","",'[4]Formulario PPGR1'!#REF!)</f>
        <v/>
      </c>
      <c r="D421" s="14" t="str">
        <f>IF(Tabla1[[#This Row],[Código_Actividad]]="","",'[4]Formulario PPGR1'!#REF!)</f>
        <v/>
      </c>
      <c r="E421" s="14" t="str">
        <f>IF(Tabla1[[#This Row],[Código_Actividad]]="","",'[4]Formulario PPGR1'!#REF!)</f>
        <v/>
      </c>
      <c r="F421" s="14" t="str">
        <f>IF(Tabla1[[#This Row],[Código_Actividad]]="","",'[4]Formulario PPGR1'!#REF!)</f>
        <v/>
      </c>
      <c r="G421" s="264"/>
      <c r="H421" s="428" t="s">
        <v>1060</v>
      </c>
      <c r="I421" s="449" t="s">
        <v>851</v>
      </c>
      <c r="J421" s="448">
        <v>100</v>
      </c>
      <c r="K421" s="473">
        <v>1.84</v>
      </c>
      <c r="L421" s="266">
        <f>+Tabla1[[#This Row],[Precio Unitario]]*Tabla1[[#This Row],[Cantidad de Insumos]]</f>
        <v>184</v>
      </c>
      <c r="M421" s="267" t="s">
        <v>1019</v>
      </c>
      <c r="N421" s="265"/>
    </row>
    <row r="422" spans="2:14" x14ac:dyDescent="0.2">
      <c r="B422" s="14" t="str">
        <f>IF(Tabla1[[#This Row],[Código_Actividad]]="","",CONCATENATE(Tabla1[[#This Row],[POA]],".",Tabla1[[#This Row],[SRS]],".",Tabla1[[#This Row],[AREA]],".",Tabla1[[#This Row],[TIPO]]))</f>
        <v/>
      </c>
      <c r="C422" s="14" t="str">
        <f>IF(Tabla1[[#This Row],[Código_Actividad]]="","",'[4]Formulario PPGR1'!#REF!)</f>
        <v/>
      </c>
      <c r="D422" s="14" t="str">
        <f>IF(Tabla1[[#This Row],[Código_Actividad]]="","",'[4]Formulario PPGR1'!#REF!)</f>
        <v/>
      </c>
      <c r="E422" s="14" t="str">
        <f>IF(Tabla1[[#This Row],[Código_Actividad]]="","",'[4]Formulario PPGR1'!#REF!)</f>
        <v/>
      </c>
      <c r="F422" s="14" t="str">
        <f>IF(Tabla1[[#This Row],[Código_Actividad]]="","",'[4]Formulario PPGR1'!#REF!)</f>
        <v/>
      </c>
      <c r="G422" s="264"/>
      <c r="H422" s="427" t="s">
        <v>1061</v>
      </c>
      <c r="I422" s="449" t="s">
        <v>1062</v>
      </c>
      <c r="J422" s="448">
        <v>320</v>
      </c>
      <c r="K422" s="473">
        <v>1170</v>
      </c>
      <c r="L422" s="266">
        <f>+Tabla1[[#This Row],[Precio Unitario]]*Tabla1[[#This Row],[Cantidad de Insumos]]</f>
        <v>374400</v>
      </c>
      <c r="M422" s="267" t="s">
        <v>1019</v>
      </c>
      <c r="N422" s="265"/>
    </row>
    <row r="423" spans="2:14" x14ac:dyDescent="0.2">
      <c r="B423" s="14" t="str">
        <f>IF(Tabla1[[#This Row],[Código_Actividad]]="","",CONCATENATE(Tabla1[[#This Row],[POA]],".",Tabla1[[#This Row],[SRS]],".",Tabla1[[#This Row],[AREA]],".",Tabla1[[#This Row],[TIPO]]))</f>
        <v/>
      </c>
      <c r="C423" s="14" t="str">
        <f>IF(Tabla1[[#This Row],[Código_Actividad]]="","",'[4]Formulario PPGR1'!#REF!)</f>
        <v/>
      </c>
      <c r="D423" s="14" t="str">
        <f>IF(Tabla1[[#This Row],[Código_Actividad]]="","",'[4]Formulario PPGR1'!#REF!)</f>
        <v/>
      </c>
      <c r="E423" s="14" t="str">
        <f>IF(Tabla1[[#This Row],[Código_Actividad]]="","",'[4]Formulario PPGR1'!#REF!)</f>
        <v/>
      </c>
      <c r="F423" s="14" t="str">
        <f>IF(Tabla1[[#This Row],[Código_Actividad]]="","",'[4]Formulario PPGR1'!#REF!)</f>
        <v/>
      </c>
      <c r="G423" s="264"/>
      <c r="H423" s="427" t="s">
        <v>1063</v>
      </c>
      <c r="I423" s="449" t="s">
        <v>1064</v>
      </c>
      <c r="J423" s="448">
        <v>5</v>
      </c>
      <c r="K423" s="473">
        <v>850</v>
      </c>
      <c r="L423" s="266">
        <f>+Tabla1[[#This Row],[Precio Unitario]]*Tabla1[[#This Row],[Cantidad de Insumos]]</f>
        <v>4250</v>
      </c>
      <c r="M423" s="267" t="s">
        <v>1019</v>
      </c>
      <c r="N423" s="265"/>
    </row>
    <row r="424" spans="2:14" x14ac:dyDescent="0.2">
      <c r="B424" s="14" t="str">
        <f>IF(Tabla1[[#This Row],[Código_Actividad]]="","",CONCATENATE(Tabla1[[#This Row],[POA]],".",Tabla1[[#This Row],[SRS]],".",Tabla1[[#This Row],[AREA]],".",Tabla1[[#This Row],[TIPO]]))</f>
        <v/>
      </c>
      <c r="C424" s="14" t="str">
        <f>IF(Tabla1[[#This Row],[Código_Actividad]]="","",'[4]Formulario PPGR1'!#REF!)</f>
        <v/>
      </c>
      <c r="D424" s="14" t="str">
        <f>IF(Tabla1[[#This Row],[Código_Actividad]]="","",'[4]Formulario PPGR1'!#REF!)</f>
        <v/>
      </c>
      <c r="E424" s="14" t="str">
        <f>IF(Tabla1[[#This Row],[Código_Actividad]]="","",'[4]Formulario PPGR1'!#REF!)</f>
        <v/>
      </c>
      <c r="F424" s="14" t="str">
        <f>IF(Tabla1[[#This Row],[Código_Actividad]]="","",'[4]Formulario PPGR1'!#REF!)</f>
        <v/>
      </c>
      <c r="G424" s="264"/>
      <c r="H424" s="427" t="s">
        <v>1065</v>
      </c>
      <c r="I424" s="449" t="s">
        <v>851</v>
      </c>
      <c r="J424" s="448">
        <v>3</v>
      </c>
      <c r="K424" s="473">
        <v>550</v>
      </c>
      <c r="L424" s="266">
        <f>+Tabla1[[#This Row],[Precio Unitario]]*Tabla1[[#This Row],[Cantidad de Insumos]]</f>
        <v>1650</v>
      </c>
      <c r="M424" s="267" t="s">
        <v>1019</v>
      </c>
      <c r="N424" s="265"/>
    </row>
    <row r="425" spans="2:14" x14ac:dyDescent="0.2">
      <c r="B425" s="14" t="str">
        <f>IF(Tabla1[[#This Row],[Código_Actividad]]="","",CONCATENATE(Tabla1[[#This Row],[POA]],".",Tabla1[[#This Row],[SRS]],".",Tabla1[[#This Row],[AREA]],".",Tabla1[[#This Row],[TIPO]]))</f>
        <v/>
      </c>
      <c r="C425" s="14" t="str">
        <f>IF(Tabla1[[#This Row],[Código_Actividad]]="","",'[4]Formulario PPGR1'!#REF!)</f>
        <v/>
      </c>
      <c r="D425" s="14" t="str">
        <f>IF(Tabla1[[#This Row],[Código_Actividad]]="","",'[4]Formulario PPGR1'!#REF!)</f>
        <v/>
      </c>
      <c r="E425" s="14" t="str">
        <f>IF(Tabla1[[#This Row],[Código_Actividad]]="","",'[4]Formulario PPGR1'!#REF!)</f>
        <v/>
      </c>
      <c r="F425" s="14" t="str">
        <f>IF(Tabla1[[#This Row],[Código_Actividad]]="","",'[4]Formulario PPGR1'!#REF!)</f>
        <v/>
      </c>
      <c r="G425" s="264"/>
      <c r="H425" s="427" t="s">
        <v>1066</v>
      </c>
      <c r="I425" s="449" t="s">
        <v>976</v>
      </c>
      <c r="J425" s="448">
        <v>10</v>
      </c>
      <c r="K425" s="473"/>
      <c r="L425" s="266">
        <f>+Tabla1[[#This Row],[Precio Unitario]]*Tabla1[[#This Row],[Cantidad de Insumos]]</f>
        <v>0</v>
      </c>
      <c r="M425" s="267" t="s">
        <v>1019</v>
      </c>
      <c r="N425" s="265"/>
    </row>
    <row r="426" spans="2:14" x14ac:dyDescent="0.2">
      <c r="B426" s="14" t="str">
        <f>IF(Tabla1[[#This Row],[Código_Actividad]]="","",CONCATENATE(Tabla1[[#This Row],[POA]],".",Tabla1[[#This Row],[SRS]],".",Tabla1[[#This Row],[AREA]],".",Tabla1[[#This Row],[TIPO]]))</f>
        <v/>
      </c>
      <c r="C426" s="14" t="str">
        <f>IF(Tabla1[[#This Row],[Código_Actividad]]="","",'[4]Formulario PPGR1'!#REF!)</f>
        <v/>
      </c>
      <c r="D426" s="14" t="str">
        <f>IF(Tabla1[[#This Row],[Código_Actividad]]="","",'[4]Formulario PPGR1'!#REF!)</f>
        <v/>
      </c>
      <c r="E426" s="14" t="str">
        <f>IF(Tabla1[[#This Row],[Código_Actividad]]="","",'[4]Formulario PPGR1'!#REF!)</f>
        <v/>
      </c>
      <c r="F426" s="14" t="str">
        <f>IF(Tabla1[[#This Row],[Código_Actividad]]="","",'[4]Formulario PPGR1'!#REF!)</f>
        <v/>
      </c>
      <c r="G426" s="264"/>
      <c r="H426" s="427" t="s">
        <v>1067</v>
      </c>
      <c r="I426" s="449" t="s">
        <v>976</v>
      </c>
      <c r="J426" s="448">
        <v>9000</v>
      </c>
      <c r="K426" s="473">
        <v>0.72</v>
      </c>
      <c r="L426" s="266">
        <f>+Tabla1[[#This Row],[Precio Unitario]]*Tabla1[[#This Row],[Cantidad de Insumos]]</f>
        <v>6480</v>
      </c>
      <c r="M426" s="267" t="s">
        <v>1019</v>
      </c>
      <c r="N426" s="265"/>
    </row>
    <row r="427" spans="2:14" x14ac:dyDescent="0.2">
      <c r="B427" s="14" t="str">
        <f>IF(Tabla1[[#This Row],[Código_Actividad]]="","",CONCATENATE(Tabla1[[#This Row],[POA]],".",Tabla1[[#This Row],[SRS]],".",Tabla1[[#This Row],[AREA]],".",Tabla1[[#This Row],[TIPO]]))</f>
        <v/>
      </c>
      <c r="C427" s="14" t="str">
        <f>IF(Tabla1[[#This Row],[Código_Actividad]]="","",'[4]Formulario PPGR1'!#REF!)</f>
        <v/>
      </c>
      <c r="D427" s="14" t="str">
        <f>IF(Tabla1[[#This Row],[Código_Actividad]]="","",'[4]Formulario PPGR1'!#REF!)</f>
        <v/>
      </c>
      <c r="E427" s="14" t="str">
        <f>IF(Tabla1[[#This Row],[Código_Actividad]]="","",'[4]Formulario PPGR1'!#REF!)</f>
        <v/>
      </c>
      <c r="F427" s="14" t="str">
        <f>IF(Tabla1[[#This Row],[Código_Actividad]]="","",'[4]Formulario PPGR1'!#REF!)</f>
        <v/>
      </c>
      <c r="G427" s="264"/>
      <c r="H427" s="427" t="s">
        <v>1068</v>
      </c>
      <c r="I427" s="449" t="s">
        <v>851</v>
      </c>
      <c r="J427" s="448">
        <v>100000</v>
      </c>
      <c r="K427" s="473">
        <v>3.2</v>
      </c>
      <c r="L427" s="266">
        <f>+Tabla1[[#This Row],[Precio Unitario]]*Tabla1[[#This Row],[Cantidad de Insumos]]</f>
        <v>320000</v>
      </c>
      <c r="M427" s="267" t="s">
        <v>1019</v>
      </c>
      <c r="N427" s="265"/>
    </row>
    <row r="428" spans="2:14" x14ac:dyDescent="0.2">
      <c r="B428" s="14" t="str">
        <f>IF(Tabla1[[#This Row],[Código_Actividad]]="","",CONCATENATE(Tabla1[[#This Row],[POA]],".",Tabla1[[#This Row],[SRS]],".",Tabla1[[#This Row],[AREA]],".",Tabla1[[#This Row],[TIPO]]))</f>
        <v/>
      </c>
      <c r="C428" s="14" t="str">
        <f>IF(Tabla1[[#This Row],[Código_Actividad]]="","",'[4]Formulario PPGR1'!#REF!)</f>
        <v/>
      </c>
      <c r="D428" s="14" t="str">
        <f>IF(Tabla1[[#This Row],[Código_Actividad]]="","",'[4]Formulario PPGR1'!#REF!)</f>
        <v/>
      </c>
      <c r="E428" s="14" t="str">
        <f>IF(Tabla1[[#This Row],[Código_Actividad]]="","",'[4]Formulario PPGR1'!#REF!)</f>
        <v/>
      </c>
      <c r="F428" s="14" t="str">
        <f>IF(Tabla1[[#This Row],[Código_Actividad]]="","",'[4]Formulario PPGR1'!#REF!)</f>
        <v/>
      </c>
      <c r="G428" s="264"/>
      <c r="H428" s="427" t="s">
        <v>1069</v>
      </c>
      <c r="I428" s="449" t="s">
        <v>1070</v>
      </c>
      <c r="J428" s="448">
        <v>10000</v>
      </c>
      <c r="K428" s="473">
        <v>8.73</v>
      </c>
      <c r="L428" s="266">
        <f>+Tabla1[[#This Row],[Precio Unitario]]*Tabla1[[#This Row],[Cantidad de Insumos]]</f>
        <v>87300</v>
      </c>
      <c r="M428" s="267" t="s">
        <v>1019</v>
      </c>
      <c r="N428" s="265"/>
    </row>
    <row r="429" spans="2:14" x14ac:dyDescent="0.2">
      <c r="B429" s="14" t="str">
        <f>IF(Tabla1[[#This Row],[Código_Actividad]]="","",CONCATENATE(Tabla1[[#This Row],[POA]],".",Tabla1[[#This Row],[SRS]],".",Tabla1[[#This Row],[AREA]],".",Tabla1[[#This Row],[TIPO]]))</f>
        <v/>
      </c>
      <c r="C429" s="14" t="str">
        <f>IF(Tabla1[[#This Row],[Código_Actividad]]="","",'[4]Formulario PPGR1'!#REF!)</f>
        <v/>
      </c>
      <c r="D429" s="14" t="str">
        <f>IF(Tabla1[[#This Row],[Código_Actividad]]="","",'[4]Formulario PPGR1'!#REF!)</f>
        <v/>
      </c>
      <c r="E429" s="14" t="str">
        <f>IF(Tabla1[[#This Row],[Código_Actividad]]="","",'[4]Formulario PPGR1'!#REF!)</f>
        <v/>
      </c>
      <c r="F429" s="14" t="str">
        <f>IF(Tabla1[[#This Row],[Código_Actividad]]="","",'[4]Formulario PPGR1'!#REF!)</f>
        <v/>
      </c>
      <c r="G429" s="264"/>
      <c r="H429" s="427" t="s">
        <v>1071</v>
      </c>
      <c r="I429" s="449" t="s">
        <v>851</v>
      </c>
      <c r="J429" s="448">
        <v>20</v>
      </c>
      <c r="K429" s="473">
        <v>250</v>
      </c>
      <c r="L429" s="266">
        <f>+Tabla1[[#This Row],[Precio Unitario]]*Tabla1[[#This Row],[Cantidad de Insumos]]</f>
        <v>5000</v>
      </c>
      <c r="M429" s="267" t="s">
        <v>1019</v>
      </c>
      <c r="N429" s="265"/>
    </row>
    <row r="430" spans="2:14" x14ac:dyDescent="0.2">
      <c r="B430" s="14" t="str">
        <f>IF(Tabla1[[#This Row],[Código_Actividad]]="","",CONCATENATE(Tabla1[[#This Row],[POA]],".",Tabla1[[#This Row],[SRS]],".",Tabla1[[#This Row],[AREA]],".",Tabla1[[#This Row],[TIPO]]))</f>
        <v/>
      </c>
      <c r="C430" s="14" t="str">
        <f>IF(Tabla1[[#This Row],[Código_Actividad]]="","",'[4]Formulario PPGR1'!#REF!)</f>
        <v/>
      </c>
      <c r="D430" s="14" t="str">
        <f>IF(Tabla1[[#This Row],[Código_Actividad]]="","",'[4]Formulario PPGR1'!#REF!)</f>
        <v/>
      </c>
      <c r="E430" s="14" t="str">
        <f>IF(Tabla1[[#This Row],[Código_Actividad]]="","",'[4]Formulario PPGR1'!#REF!)</f>
        <v/>
      </c>
      <c r="F430" s="14" t="str">
        <f>IF(Tabla1[[#This Row],[Código_Actividad]]="","",'[4]Formulario PPGR1'!#REF!)</f>
        <v/>
      </c>
      <c r="G430" s="264"/>
      <c r="H430" s="427" t="s">
        <v>1072</v>
      </c>
      <c r="I430" s="449" t="s">
        <v>976</v>
      </c>
      <c r="J430" s="448">
        <v>1188</v>
      </c>
      <c r="K430" s="473">
        <v>41.8</v>
      </c>
      <c r="L430" s="266">
        <f>+Tabla1[[#This Row],[Precio Unitario]]*Tabla1[[#This Row],[Cantidad de Insumos]]</f>
        <v>49658.399999999994</v>
      </c>
      <c r="M430" s="267" t="s">
        <v>1019</v>
      </c>
      <c r="N430" s="265"/>
    </row>
    <row r="431" spans="2:14" x14ac:dyDescent="0.2">
      <c r="B431" s="14" t="str">
        <f>IF(Tabla1[[#This Row],[Código_Actividad]]="","",CONCATENATE(Tabla1[[#This Row],[POA]],".",Tabla1[[#This Row],[SRS]],".",Tabla1[[#This Row],[AREA]],".",Tabla1[[#This Row],[TIPO]]))</f>
        <v/>
      </c>
      <c r="C431" s="14" t="str">
        <f>IF(Tabla1[[#This Row],[Código_Actividad]]="","",'[4]Formulario PPGR1'!#REF!)</f>
        <v/>
      </c>
      <c r="D431" s="14" t="str">
        <f>IF(Tabla1[[#This Row],[Código_Actividad]]="","",'[4]Formulario PPGR1'!#REF!)</f>
        <v/>
      </c>
      <c r="E431" s="14" t="str">
        <f>IF(Tabla1[[#This Row],[Código_Actividad]]="","",'[4]Formulario PPGR1'!#REF!)</f>
        <v/>
      </c>
      <c r="F431" s="14" t="str">
        <f>IF(Tabla1[[#This Row],[Código_Actividad]]="","",'[4]Formulario PPGR1'!#REF!)</f>
        <v/>
      </c>
      <c r="G431" s="264"/>
      <c r="H431" s="427" t="s">
        <v>1073</v>
      </c>
      <c r="I431" s="449" t="s">
        <v>976</v>
      </c>
      <c r="J431" s="448">
        <v>80</v>
      </c>
      <c r="K431" s="473">
        <v>250</v>
      </c>
      <c r="L431" s="266">
        <f>+Tabla1[[#This Row],[Precio Unitario]]*Tabla1[[#This Row],[Cantidad de Insumos]]</f>
        <v>20000</v>
      </c>
      <c r="M431" s="267" t="s">
        <v>1019</v>
      </c>
      <c r="N431" s="265"/>
    </row>
    <row r="432" spans="2:14" x14ac:dyDescent="0.2">
      <c r="B432" s="14" t="str">
        <f>IF(Tabla1[[#This Row],[Código_Actividad]]="","",CONCATENATE(Tabla1[[#This Row],[POA]],".",Tabla1[[#This Row],[SRS]],".",Tabla1[[#This Row],[AREA]],".",Tabla1[[#This Row],[TIPO]]))</f>
        <v/>
      </c>
      <c r="C432" s="14" t="str">
        <f>IF(Tabla1[[#This Row],[Código_Actividad]]="","",'[4]Formulario PPGR1'!#REF!)</f>
        <v/>
      </c>
      <c r="D432" s="14" t="str">
        <f>IF(Tabla1[[#This Row],[Código_Actividad]]="","",'[4]Formulario PPGR1'!#REF!)</f>
        <v/>
      </c>
      <c r="E432" s="14" t="str">
        <f>IF(Tabla1[[#This Row],[Código_Actividad]]="","",'[4]Formulario PPGR1'!#REF!)</f>
        <v/>
      </c>
      <c r="F432" s="14" t="str">
        <f>IF(Tabla1[[#This Row],[Código_Actividad]]="","",'[4]Formulario PPGR1'!#REF!)</f>
        <v/>
      </c>
      <c r="G432" s="264"/>
      <c r="H432" s="427" t="s">
        <v>1074</v>
      </c>
      <c r="I432" s="449" t="s">
        <v>976</v>
      </c>
      <c r="J432" s="448">
        <v>1992</v>
      </c>
      <c r="K432" s="473">
        <v>32.659999999999997</v>
      </c>
      <c r="L432" s="266">
        <f>+Tabla1[[#This Row],[Precio Unitario]]*Tabla1[[#This Row],[Cantidad de Insumos]]</f>
        <v>65058.719999999994</v>
      </c>
      <c r="M432" s="267" t="s">
        <v>1019</v>
      </c>
      <c r="N432" s="265"/>
    </row>
    <row r="433" spans="2:14" x14ac:dyDescent="0.2">
      <c r="B433" s="14" t="str">
        <f>IF(Tabla1[[#This Row],[Código_Actividad]]="","",CONCATENATE(Tabla1[[#This Row],[POA]],".",Tabla1[[#This Row],[SRS]],".",Tabla1[[#This Row],[AREA]],".",Tabla1[[#This Row],[TIPO]]))</f>
        <v/>
      </c>
      <c r="C433" s="14" t="str">
        <f>IF(Tabla1[[#This Row],[Código_Actividad]]="","",'[4]Formulario PPGR1'!#REF!)</f>
        <v/>
      </c>
      <c r="D433" s="14" t="str">
        <f>IF(Tabla1[[#This Row],[Código_Actividad]]="","",'[4]Formulario PPGR1'!#REF!)</f>
        <v/>
      </c>
      <c r="E433" s="14" t="str">
        <f>IF(Tabla1[[#This Row],[Código_Actividad]]="","",'[4]Formulario PPGR1'!#REF!)</f>
        <v/>
      </c>
      <c r="F433" s="14" t="str">
        <f>IF(Tabla1[[#This Row],[Código_Actividad]]="","",'[4]Formulario PPGR1'!#REF!)</f>
        <v/>
      </c>
      <c r="G433" s="264"/>
      <c r="H433" s="432" t="s">
        <v>1075</v>
      </c>
      <c r="I433" s="453" t="s">
        <v>851</v>
      </c>
      <c r="J433" s="448">
        <v>500</v>
      </c>
      <c r="K433" s="473">
        <v>22.55</v>
      </c>
      <c r="L433" s="266">
        <f>+Tabla1[[#This Row],[Precio Unitario]]*Tabla1[[#This Row],[Cantidad de Insumos]]</f>
        <v>11275</v>
      </c>
      <c r="M433" s="267" t="s">
        <v>1019</v>
      </c>
      <c r="N433" s="265"/>
    </row>
    <row r="434" spans="2:14" x14ac:dyDescent="0.2">
      <c r="B434" s="14" t="str">
        <f>IF(Tabla1[[#This Row],[Código_Actividad]]="","",CONCATENATE(Tabla1[[#This Row],[POA]],".",Tabla1[[#This Row],[SRS]],".",Tabla1[[#This Row],[AREA]],".",Tabla1[[#This Row],[TIPO]]))</f>
        <v/>
      </c>
      <c r="C434" s="14" t="str">
        <f>IF(Tabla1[[#This Row],[Código_Actividad]]="","",'[4]Formulario PPGR1'!#REF!)</f>
        <v/>
      </c>
      <c r="D434" s="14" t="str">
        <f>IF(Tabla1[[#This Row],[Código_Actividad]]="","",'[4]Formulario PPGR1'!#REF!)</f>
        <v/>
      </c>
      <c r="E434" s="14" t="str">
        <f>IF(Tabla1[[#This Row],[Código_Actividad]]="","",'[4]Formulario PPGR1'!#REF!)</f>
        <v/>
      </c>
      <c r="F434" s="14" t="str">
        <f>IF(Tabla1[[#This Row],[Código_Actividad]]="","",'[4]Formulario PPGR1'!#REF!)</f>
        <v/>
      </c>
      <c r="G434" s="264"/>
      <c r="H434" s="432" t="s">
        <v>1076</v>
      </c>
      <c r="I434" s="453" t="s">
        <v>851</v>
      </c>
      <c r="J434" s="448">
        <v>300</v>
      </c>
      <c r="K434" s="473">
        <v>300</v>
      </c>
      <c r="L434" s="266">
        <f>+Tabla1[[#This Row],[Precio Unitario]]*Tabla1[[#This Row],[Cantidad de Insumos]]</f>
        <v>90000</v>
      </c>
      <c r="M434" s="267" t="s">
        <v>1019</v>
      </c>
      <c r="N434" s="265"/>
    </row>
    <row r="435" spans="2:14" x14ac:dyDescent="0.2">
      <c r="B435" s="14" t="str">
        <f>IF(Tabla1[[#This Row],[Código_Actividad]]="","",CONCATENATE(Tabla1[[#This Row],[POA]],".",Tabla1[[#This Row],[SRS]],".",Tabla1[[#This Row],[AREA]],".",Tabla1[[#This Row],[TIPO]]))</f>
        <v/>
      </c>
      <c r="C435" s="14" t="str">
        <f>IF(Tabla1[[#This Row],[Código_Actividad]]="","",'[4]Formulario PPGR1'!#REF!)</f>
        <v/>
      </c>
      <c r="D435" s="14" t="str">
        <f>IF(Tabla1[[#This Row],[Código_Actividad]]="","",'[4]Formulario PPGR1'!#REF!)</f>
        <v/>
      </c>
      <c r="E435" s="14" t="str">
        <f>IF(Tabla1[[#This Row],[Código_Actividad]]="","",'[4]Formulario PPGR1'!#REF!)</f>
        <v/>
      </c>
      <c r="F435" s="14" t="str">
        <f>IF(Tabla1[[#This Row],[Código_Actividad]]="","",'[4]Formulario PPGR1'!#REF!)</f>
        <v/>
      </c>
      <c r="G435" s="264"/>
      <c r="H435" s="432" t="s">
        <v>1077</v>
      </c>
      <c r="I435" s="453" t="s">
        <v>851</v>
      </c>
      <c r="J435" s="448">
        <v>120</v>
      </c>
      <c r="K435" s="473">
        <v>27.49</v>
      </c>
      <c r="L435" s="266">
        <f>+Tabla1[[#This Row],[Precio Unitario]]*Tabla1[[#This Row],[Cantidad de Insumos]]</f>
        <v>3298.7999999999997</v>
      </c>
      <c r="M435" s="267" t="s">
        <v>1019</v>
      </c>
      <c r="N435" s="265"/>
    </row>
    <row r="436" spans="2:14" x14ac:dyDescent="0.2">
      <c r="B436" s="14" t="str">
        <f>IF(Tabla1[[#This Row],[Código_Actividad]]="","",CONCATENATE(Tabla1[[#This Row],[POA]],".",Tabla1[[#This Row],[SRS]],".",Tabla1[[#This Row],[AREA]],".",Tabla1[[#This Row],[TIPO]]))</f>
        <v/>
      </c>
      <c r="C436" s="14" t="str">
        <f>IF(Tabla1[[#This Row],[Código_Actividad]]="","",'[4]Formulario PPGR1'!#REF!)</f>
        <v/>
      </c>
      <c r="D436" s="14" t="str">
        <f>IF(Tabla1[[#This Row],[Código_Actividad]]="","",'[4]Formulario PPGR1'!#REF!)</f>
        <v/>
      </c>
      <c r="E436" s="14" t="str">
        <f>IF(Tabla1[[#This Row],[Código_Actividad]]="","",'[4]Formulario PPGR1'!#REF!)</f>
        <v/>
      </c>
      <c r="F436" s="14" t="str">
        <f>IF(Tabla1[[#This Row],[Código_Actividad]]="","",'[4]Formulario PPGR1'!#REF!)</f>
        <v/>
      </c>
      <c r="G436" s="264"/>
      <c r="H436" s="432" t="s">
        <v>1078</v>
      </c>
      <c r="I436" s="453" t="s">
        <v>851</v>
      </c>
      <c r="J436" s="448">
        <v>48</v>
      </c>
      <c r="K436" s="473">
        <v>27.49</v>
      </c>
      <c r="L436" s="266">
        <f>+Tabla1[[#This Row],[Precio Unitario]]*Tabla1[[#This Row],[Cantidad de Insumos]]</f>
        <v>1319.52</v>
      </c>
      <c r="M436" s="267" t="s">
        <v>1019</v>
      </c>
      <c r="N436" s="265"/>
    </row>
    <row r="437" spans="2:14" x14ac:dyDescent="0.2">
      <c r="B437" s="14" t="str">
        <f>IF(Tabla1[[#This Row],[Código_Actividad]]="","",CONCATENATE(Tabla1[[#This Row],[POA]],".",Tabla1[[#This Row],[SRS]],".",Tabla1[[#This Row],[AREA]],".",Tabla1[[#This Row],[TIPO]]))</f>
        <v/>
      </c>
      <c r="C437" s="14" t="str">
        <f>IF(Tabla1[[#This Row],[Código_Actividad]]="","",'[4]Formulario PPGR1'!#REF!)</f>
        <v/>
      </c>
      <c r="D437" s="14" t="str">
        <f>IF(Tabla1[[#This Row],[Código_Actividad]]="","",'[4]Formulario PPGR1'!#REF!)</f>
        <v/>
      </c>
      <c r="E437" s="14" t="str">
        <f>IF(Tabla1[[#This Row],[Código_Actividad]]="","",'[4]Formulario PPGR1'!#REF!)</f>
        <v/>
      </c>
      <c r="F437" s="14" t="str">
        <f>IF(Tabla1[[#This Row],[Código_Actividad]]="","",'[4]Formulario PPGR1'!#REF!)</f>
        <v/>
      </c>
      <c r="G437" s="264"/>
      <c r="H437" s="432" t="s">
        <v>1079</v>
      </c>
      <c r="I437" s="453" t="s">
        <v>851</v>
      </c>
      <c r="J437" s="448">
        <v>48</v>
      </c>
      <c r="K437" s="473">
        <v>33</v>
      </c>
      <c r="L437" s="266">
        <f>+Tabla1[[#This Row],[Precio Unitario]]*Tabla1[[#This Row],[Cantidad de Insumos]]</f>
        <v>1584</v>
      </c>
      <c r="M437" s="267" t="s">
        <v>1019</v>
      </c>
      <c r="N437" s="265"/>
    </row>
    <row r="438" spans="2:14" x14ac:dyDescent="0.2">
      <c r="B438" s="14" t="str">
        <f>IF(Tabla1[[#This Row],[Código_Actividad]]="","",CONCATENATE(Tabla1[[#This Row],[POA]],".",Tabla1[[#This Row],[SRS]],".",Tabla1[[#This Row],[AREA]],".",Tabla1[[#This Row],[TIPO]]))</f>
        <v/>
      </c>
      <c r="C438" s="14" t="str">
        <f>IF(Tabla1[[#This Row],[Código_Actividad]]="","",'[4]Formulario PPGR1'!#REF!)</f>
        <v/>
      </c>
      <c r="D438" s="14" t="str">
        <f>IF(Tabla1[[#This Row],[Código_Actividad]]="","",'[4]Formulario PPGR1'!#REF!)</f>
        <v/>
      </c>
      <c r="E438" s="14" t="str">
        <f>IF(Tabla1[[#This Row],[Código_Actividad]]="","",'[4]Formulario PPGR1'!#REF!)</f>
        <v/>
      </c>
      <c r="F438" s="14" t="str">
        <f>IF(Tabla1[[#This Row],[Código_Actividad]]="","",'[4]Formulario PPGR1'!#REF!)</f>
        <v/>
      </c>
      <c r="G438" s="264"/>
      <c r="H438" s="432" t="s">
        <v>1080</v>
      </c>
      <c r="I438" s="453" t="s">
        <v>851</v>
      </c>
      <c r="J438" s="448">
        <v>0</v>
      </c>
      <c r="K438" s="473">
        <v>27.49</v>
      </c>
      <c r="L438" s="266">
        <f>+Tabla1[[#This Row],[Precio Unitario]]*Tabla1[[#This Row],[Cantidad de Insumos]]</f>
        <v>0</v>
      </c>
      <c r="M438" s="267" t="s">
        <v>1019</v>
      </c>
      <c r="N438" s="265"/>
    </row>
    <row r="439" spans="2:14" ht="30" x14ac:dyDescent="0.25">
      <c r="B439" s="14" t="str">
        <f>IF(Tabla1[[#This Row],[Código_Actividad]]="","",CONCATENATE(Tabla1[[#This Row],[POA]],".",Tabla1[[#This Row],[SRS]],".",Tabla1[[#This Row],[AREA]],".",Tabla1[[#This Row],[TIPO]]))</f>
        <v/>
      </c>
      <c r="C439" s="14" t="str">
        <f>IF(Tabla1[[#This Row],[Código_Actividad]]="","",'[4]Formulario PPGR1'!#REF!)</f>
        <v/>
      </c>
      <c r="D439" s="14" t="str">
        <f>IF(Tabla1[[#This Row],[Código_Actividad]]="","",'[4]Formulario PPGR1'!#REF!)</f>
        <v/>
      </c>
      <c r="E439" s="14" t="str">
        <f>IF(Tabla1[[#This Row],[Código_Actividad]]="","",'[4]Formulario PPGR1'!#REF!)</f>
        <v/>
      </c>
      <c r="F439" s="14" t="str">
        <f>IF(Tabla1[[#This Row],[Código_Actividad]]="","",'[4]Formulario PPGR1'!#REF!)</f>
        <v/>
      </c>
      <c r="G439" s="264"/>
      <c r="H439" s="441" t="s">
        <v>1081</v>
      </c>
      <c r="I439" s="448" t="s">
        <v>851</v>
      </c>
      <c r="J439" s="448">
        <v>2400</v>
      </c>
      <c r="K439" s="475">
        <v>290.42</v>
      </c>
      <c r="L439" s="266">
        <f>+Tabla1[[#This Row],[Precio Unitario]]*Tabla1[[#This Row],[Cantidad de Insumos]]</f>
        <v>697008</v>
      </c>
      <c r="M439" s="267" t="s">
        <v>1019</v>
      </c>
      <c r="N439" s="265"/>
    </row>
    <row r="440" spans="2:14" x14ac:dyDescent="0.25">
      <c r="B440" s="14" t="str">
        <f>IF(Tabla1[[#This Row],[Código_Actividad]]="","",CONCATENATE(Tabla1[[#This Row],[POA]],".",Tabla1[[#This Row],[SRS]],".",Tabla1[[#This Row],[AREA]],".",Tabla1[[#This Row],[TIPO]]))</f>
        <v/>
      </c>
      <c r="C440" s="14" t="str">
        <f>IF(Tabla1[[#This Row],[Código_Actividad]]="","",'[4]Formulario PPGR1'!#REF!)</f>
        <v/>
      </c>
      <c r="D440" s="14" t="str">
        <f>IF(Tabla1[[#This Row],[Código_Actividad]]="","",'[4]Formulario PPGR1'!#REF!)</f>
        <v/>
      </c>
      <c r="E440" s="14" t="str">
        <f>IF(Tabla1[[#This Row],[Código_Actividad]]="","",'[4]Formulario PPGR1'!#REF!)</f>
        <v/>
      </c>
      <c r="F440" s="14" t="str">
        <f>IF(Tabla1[[#This Row],[Código_Actividad]]="","",'[4]Formulario PPGR1'!#REF!)</f>
        <v/>
      </c>
      <c r="G440" s="264"/>
      <c r="H440" s="428" t="s">
        <v>1082</v>
      </c>
      <c r="I440" s="448" t="s">
        <v>851</v>
      </c>
      <c r="J440" s="448">
        <v>48</v>
      </c>
      <c r="K440" s="475">
        <v>55</v>
      </c>
      <c r="L440" s="266">
        <f>+Tabla1[[#This Row],[Precio Unitario]]*Tabla1[[#This Row],[Cantidad de Insumos]]</f>
        <v>2640</v>
      </c>
      <c r="M440" s="267" t="s">
        <v>1019</v>
      </c>
      <c r="N440" s="265"/>
    </row>
    <row r="441" spans="2:14" x14ac:dyDescent="0.25">
      <c r="B441" s="14" t="str">
        <f>IF(Tabla1[[#This Row],[Código_Actividad]]="","",CONCATENATE(Tabla1[[#This Row],[POA]],".",Tabla1[[#This Row],[SRS]],".",Tabla1[[#This Row],[AREA]],".",Tabla1[[#This Row],[TIPO]]))</f>
        <v/>
      </c>
      <c r="C441" s="14" t="str">
        <f>IF(Tabla1[[#This Row],[Código_Actividad]]="","",'[4]Formulario PPGR1'!#REF!)</f>
        <v/>
      </c>
      <c r="D441" s="14" t="str">
        <f>IF(Tabla1[[#This Row],[Código_Actividad]]="","",'[4]Formulario PPGR1'!#REF!)</f>
        <v/>
      </c>
      <c r="E441" s="14" t="str">
        <f>IF(Tabla1[[#This Row],[Código_Actividad]]="","",'[4]Formulario PPGR1'!#REF!)</f>
        <v/>
      </c>
      <c r="F441" s="14" t="str">
        <f>IF(Tabla1[[#This Row],[Código_Actividad]]="","",'[4]Formulario PPGR1'!#REF!)</f>
        <v/>
      </c>
      <c r="G441" s="264"/>
      <c r="H441" s="428" t="s">
        <v>1083</v>
      </c>
      <c r="I441" s="448" t="s">
        <v>851</v>
      </c>
      <c r="J441" s="448">
        <v>72</v>
      </c>
      <c r="K441" s="475">
        <v>27.49</v>
      </c>
      <c r="L441" s="266">
        <f>+Tabla1[[#This Row],[Precio Unitario]]*Tabla1[[#This Row],[Cantidad de Insumos]]</f>
        <v>1979.28</v>
      </c>
      <c r="M441" s="267" t="s">
        <v>1019</v>
      </c>
      <c r="N441" s="265"/>
    </row>
    <row r="442" spans="2:14" x14ac:dyDescent="0.2">
      <c r="B442" s="14" t="str">
        <f>IF(Tabla1[[#This Row],[Código_Actividad]]="","",CONCATENATE(Tabla1[[#This Row],[POA]],".",Tabla1[[#This Row],[SRS]],".",Tabla1[[#This Row],[AREA]],".",Tabla1[[#This Row],[TIPO]]))</f>
        <v/>
      </c>
      <c r="C442" s="14" t="str">
        <f>IF(Tabla1[[#This Row],[Código_Actividad]]="","",'[4]Formulario PPGR1'!#REF!)</f>
        <v/>
      </c>
      <c r="D442" s="14" t="str">
        <f>IF(Tabla1[[#This Row],[Código_Actividad]]="","",'[4]Formulario PPGR1'!#REF!)</f>
        <v/>
      </c>
      <c r="E442" s="14" t="str">
        <f>IF(Tabla1[[#This Row],[Código_Actividad]]="","",'[4]Formulario PPGR1'!#REF!)</f>
        <v/>
      </c>
      <c r="F442" s="14" t="str">
        <f>IF(Tabla1[[#This Row],[Código_Actividad]]="","",'[4]Formulario PPGR1'!#REF!)</f>
        <v/>
      </c>
      <c r="G442" s="264"/>
      <c r="H442" s="427" t="s">
        <v>1084</v>
      </c>
      <c r="I442" s="448" t="s">
        <v>851</v>
      </c>
      <c r="J442" s="448">
        <v>5</v>
      </c>
      <c r="K442" s="473">
        <v>250</v>
      </c>
      <c r="L442" s="266">
        <f>+Tabla1[[#This Row],[Precio Unitario]]*Tabla1[[#This Row],[Cantidad de Insumos]]</f>
        <v>1250</v>
      </c>
      <c r="M442" s="267" t="s">
        <v>1019</v>
      </c>
      <c r="N442" s="265"/>
    </row>
    <row r="443" spans="2:14" x14ac:dyDescent="0.2">
      <c r="B443" s="14" t="str">
        <f>IF(Tabla1[[#This Row],[Código_Actividad]]="","",CONCATENATE(Tabla1[[#This Row],[POA]],".",Tabla1[[#This Row],[SRS]],".",Tabla1[[#This Row],[AREA]],".",Tabla1[[#This Row],[TIPO]]))</f>
        <v/>
      </c>
      <c r="C443" s="14" t="str">
        <f>IF(Tabla1[[#This Row],[Código_Actividad]]="","",'[4]Formulario PPGR1'!#REF!)</f>
        <v/>
      </c>
      <c r="D443" s="14" t="str">
        <f>IF(Tabla1[[#This Row],[Código_Actividad]]="","",'[4]Formulario PPGR1'!#REF!)</f>
        <v/>
      </c>
      <c r="E443" s="14" t="str">
        <f>IF(Tabla1[[#This Row],[Código_Actividad]]="","",'[4]Formulario PPGR1'!#REF!)</f>
        <v/>
      </c>
      <c r="F443" s="14" t="str">
        <f>IF(Tabla1[[#This Row],[Código_Actividad]]="","",'[4]Formulario PPGR1'!#REF!)</f>
        <v/>
      </c>
      <c r="G443" s="264"/>
      <c r="H443" s="427" t="s">
        <v>1085</v>
      </c>
      <c r="I443" s="448" t="s">
        <v>851</v>
      </c>
      <c r="J443" s="448">
        <v>1</v>
      </c>
      <c r="K443" s="473">
        <v>640</v>
      </c>
      <c r="L443" s="266">
        <f>+Tabla1[[#This Row],[Precio Unitario]]*Tabla1[[#This Row],[Cantidad de Insumos]]</f>
        <v>640</v>
      </c>
      <c r="M443" s="267" t="s">
        <v>1019</v>
      </c>
      <c r="N443" s="265"/>
    </row>
    <row r="444" spans="2:14" x14ac:dyDescent="0.2">
      <c r="B444" s="14" t="str">
        <f>IF(Tabla1[[#This Row],[Código_Actividad]]="","",CONCATENATE(Tabla1[[#This Row],[POA]],".",Tabla1[[#This Row],[SRS]],".",Tabla1[[#This Row],[AREA]],".",Tabla1[[#This Row],[TIPO]]))</f>
        <v/>
      </c>
      <c r="C444" s="14" t="str">
        <f>IF(Tabla1[[#This Row],[Código_Actividad]]="","",'[4]Formulario PPGR1'!#REF!)</f>
        <v/>
      </c>
      <c r="D444" s="14" t="str">
        <f>IF(Tabla1[[#This Row],[Código_Actividad]]="","",'[4]Formulario PPGR1'!#REF!)</f>
        <v/>
      </c>
      <c r="E444" s="14" t="str">
        <f>IF(Tabla1[[#This Row],[Código_Actividad]]="","",'[4]Formulario PPGR1'!#REF!)</f>
        <v/>
      </c>
      <c r="F444" s="14" t="str">
        <f>IF(Tabla1[[#This Row],[Código_Actividad]]="","",'[4]Formulario PPGR1'!#REF!)</f>
        <v/>
      </c>
      <c r="G444" s="264"/>
      <c r="H444" s="427" t="s">
        <v>1086</v>
      </c>
      <c r="I444" s="448" t="s">
        <v>1087</v>
      </c>
      <c r="J444" s="448">
        <v>2</v>
      </c>
      <c r="K444" s="473">
        <v>77</v>
      </c>
      <c r="L444" s="266">
        <f>+Tabla1[[#This Row],[Precio Unitario]]*Tabla1[[#This Row],[Cantidad de Insumos]]</f>
        <v>154</v>
      </c>
      <c r="M444" s="267" t="s">
        <v>1019</v>
      </c>
      <c r="N444" s="265"/>
    </row>
    <row r="445" spans="2:14" x14ac:dyDescent="0.2">
      <c r="B445" s="14" t="str">
        <f>IF(Tabla1[[#This Row],[Código_Actividad]]="","",CONCATENATE(Tabla1[[#This Row],[POA]],".",Tabla1[[#This Row],[SRS]],".",Tabla1[[#This Row],[AREA]],".",Tabla1[[#This Row],[TIPO]]))</f>
        <v/>
      </c>
      <c r="C445" s="14" t="str">
        <f>IF(Tabla1[[#This Row],[Código_Actividad]]="","",'[4]Formulario PPGR1'!#REF!)</f>
        <v/>
      </c>
      <c r="D445" s="14" t="str">
        <f>IF(Tabla1[[#This Row],[Código_Actividad]]="","",'[4]Formulario PPGR1'!#REF!)</f>
        <v/>
      </c>
      <c r="E445" s="14" t="str">
        <f>IF(Tabla1[[#This Row],[Código_Actividad]]="","",'[4]Formulario PPGR1'!#REF!)</f>
        <v/>
      </c>
      <c r="F445" s="14" t="str">
        <f>IF(Tabla1[[#This Row],[Código_Actividad]]="","",'[4]Formulario PPGR1'!#REF!)</f>
        <v/>
      </c>
      <c r="G445" s="264"/>
      <c r="H445" s="427" t="s">
        <v>1088</v>
      </c>
      <c r="I445" s="448" t="s">
        <v>851</v>
      </c>
      <c r="J445" s="448">
        <v>1</v>
      </c>
      <c r="K445" s="473">
        <v>116.82</v>
      </c>
      <c r="L445" s="266">
        <f>+Tabla1[[#This Row],[Precio Unitario]]*Tabla1[[#This Row],[Cantidad de Insumos]]</f>
        <v>116.82</v>
      </c>
      <c r="M445" s="267" t="s">
        <v>1019</v>
      </c>
      <c r="N445" s="265"/>
    </row>
    <row r="446" spans="2:14" x14ac:dyDescent="0.2">
      <c r="B446" s="14" t="str">
        <f>IF(Tabla1[[#This Row],[Código_Actividad]]="","",CONCATENATE(Tabla1[[#This Row],[POA]],".",Tabla1[[#This Row],[SRS]],".",Tabla1[[#This Row],[AREA]],".",Tabla1[[#This Row],[TIPO]]))</f>
        <v/>
      </c>
      <c r="C446" s="14" t="str">
        <f>IF(Tabla1[[#This Row],[Código_Actividad]]="","",'[4]Formulario PPGR1'!#REF!)</f>
        <v/>
      </c>
      <c r="D446" s="14" t="str">
        <f>IF(Tabla1[[#This Row],[Código_Actividad]]="","",'[4]Formulario PPGR1'!#REF!)</f>
        <v/>
      </c>
      <c r="E446" s="14" t="str">
        <f>IF(Tabla1[[#This Row],[Código_Actividad]]="","",'[4]Formulario PPGR1'!#REF!)</f>
        <v/>
      </c>
      <c r="F446" s="14" t="str">
        <f>IF(Tabla1[[#This Row],[Código_Actividad]]="","",'[4]Formulario PPGR1'!#REF!)</f>
        <v/>
      </c>
      <c r="G446" s="264"/>
      <c r="H446" s="427" t="s">
        <v>1089</v>
      </c>
      <c r="I446" s="448" t="s">
        <v>851</v>
      </c>
      <c r="J446" s="448">
        <v>72</v>
      </c>
      <c r="K446" s="473">
        <v>56.55</v>
      </c>
      <c r="L446" s="266">
        <f>+Tabla1[[#This Row],[Precio Unitario]]*Tabla1[[#This Row],[Cantidad de Insumos]]</f>
        <v>4071.6</v>
      </c>
      <c r="M446" s="267" t="s">
        <v>1019</v>
      </c>
      <c r="N446" s="265"/>
    </row>
    <row r="447" spans="2:14" x14ac:dyDescent="0.2">
      <c r="B447" s="14" t="str">
        <f>IF(Tabla1[[#This Row],[Código_Actividad]]="","",CONCATENATE(Tabla1[[#This Row],[POA]],".",Tabla1[[#This Row],[SRS]],".",Tabla1[[#This Row],[AREA]],".",Tabla1[[#This Row],[TIPO]]))</f>
        <v/>
      </c>
      <c r="C447" s="14" t="str">
        <f>IF(Tabla1[[#This Row],[Código_Actividad]]="","",'[4]Formulario PPGR1'!#REF!)</f>
        <v/>
      </c>
      <c r="D447" s="14" t="str">
        <f>IF(Tabla1[[#This Row],[Código_Actividad]]="","",'[4]Formulario PPGR1'!#REF!)</f>
        <v/>
      </c>
      <c r="E447" s="14" t="str">
        <f>IF(Tabla1[[#This Row],[Código_Actividad]]="","",'[4]Formulario PPGR1'!#REF!)</f>
        <v/>
      </c>
      <c r="F447" s="14" t="str">
        <f>IF(Tabla1[[#This Row],[Código_Actividad]]="","",'[4]Formulario PPGR1'!#REF!)</f>
        <v/>
      </c>
      <c r="G447" s="264"/>
      <c r="H447" s="427" t="s">
        <v>1090</v>
      </c>
      <c r="I447" s="448" t="s">
        <v>801</v>
      </c>
      <c r="J447" s="448">
        <v>10</v>
      </c>
      <c r="K447" s="473">
        <v>57.09</v>
      </c>
      <c r="L447" s="266">
        <f>+Tabla1[[#This Row],[Precio Unitario]]*Tabla1[[#This Row],[Cantidad de Insumos]]</f>
        <v>570.90000000000009</v>
      </c>
      <c r="M447" s="267" t="s">
        <v>1019</v>
      </c>
      <c r="N447" s="265"/>
    </row>
    <row r="448" spans="2:14" x14ac:dyDescent="0.2">
      <c r="B448" s="14" t="str">
        <f>IF(Tabla1[[#This Row],[Código_Actividad]]="","",CONCATENATE(Tabla1[[#This Row],[POA]],".",Tabla1[[#This Row],[SRS]],".",Tabla1[[#This Row],[AREA]],".",Tabla1[[#This Row],[TIPO]]))</f>
        <v/>
      </c>
      <c r="C448" s="14" t="str">
        <f>IF(Tabla1[[#This Row],[Código_Actividad]]="","",'[4]Formulario PPGR1'!#REF!)</f>
        <v/>
      </c>
      <c r="D448" s="14" t="str">
        <f>IF(Tabla1[[#This Row],[Código_Actividad]]="","",'[4]Formulario PPGR1'!#REF!)</f>
        <v/>
      </c>
      <c r="E448" s="14" t="str">
        <f>IF(Tabla1[[#This Row],[Código_Actividad]]="","",'[4]Formulario PPGR1'!#REF!)</f>
        <v/>
      </c>
      <c r="F448" s="14" t="str">
        <f>IF(Tabla1[[#This Row],[Código_Actividad]]="","",'[4]Formulario PPGR1'!#REF!)</f>
        <v/>
      </c>
      <c r="G448" s="264"/>
      <c r="H448" s="427" t="s">
        <v>1091</v>
      </c>
      <c r="I448" s="448" t="s">
        <v>851</v>
      </c>
      <c r="J448" s="448">
        <v>10</v>
      </c>
      <c r="K448" s="473"/>
      <c r="L448" s="266">
        <f>+Tabla1[[#This Row],[Precio Unitario]]*Tabla1[[#This Row],[Cantidad de Insumos]]</f>
        <v>0</v>
      </c>
      <c r="M448" s="267" t="s">
        <v>1019</v>
      </c>
      <c r="N448" s="265"/>
    </row>
    <row r="449" spans="2:14" x14ac:dyDescent="0.2">
      <c r="B449" s="14" t="str">
        <f>IF(Tabla1[[#This Row],[Código_Actividad]]="","",CONCATENATE(Tabla1[[#This Row],[POA]],".",Tabla1[[#This Row],[SRS]],".",Tabla1[[#This Row],[AREA]],".",Tabla1[[#This Row],[TIPO]]))</f>
        <v/>
      </c>
      <c r="C449" s="14" t="str">
        <f>IF(Tabla1[[#This Row],[Código_Actividad]]="","",'[4]Formulario PPGR1'!#REF!)</f>
        <v/>
      </c>
      <c r="D449" s="14" t="str">
        <f>IF(Tabla1[[#This Row],[Código_Actividad]]="","",'[4]Formulario PPGR1'!#REF!)</f>
        <v/>
      </c>
      <c r="E449" s="14" t="str">
        <f>IF(Tabla1[[#This Row],[Código_Actividad]]="","",'[4]Formulario PPGR1'!#REF!)</f>
        <v/>
      </c>
      <c r="F449" s="14" t="str">
        <f>IF(Tabla1[[#This Row],[Código_Actividad]]="","",'[4]Formulario PPGR1'!#REF!)</f>
        <v/>
      </c>
      <c r="G449" s="264"/>
      <c r="H449" s="427" t="s">
        <v>1092</v>
      </c>
      <c r="I449" s="448" t="s">
        <v>986</v>
      </c>
      <c r="J449" s="448">
        <v>10</v>
      </c>
      <c r="K449" s="473"/>
      <c r="L449" s="266">
        <f>+Tabla1[[#This Row],[Precio Unitario]]*Tabla1[[#This Row],[Cantidad de Insumos]]</f>
        <v>0</v>
      </c>
      <c r="M449" s="267" t="s">
        <v>1019</v>
      </c>
      <c r="N449" s="265"/>
    </row>
    <row r="450" spans="2:14" x14ac:dyDescent="0.2">
      <c r="B450" s="14" t="str">
        <f>IF(Tabla1[[#This Row],[Código_Actividad]]="","",CONCATENATE(Tabla1[[#This Row],[POA]],".",Tabla1[[#This Row],[SRS]],".",Tabla1[[#This Row],[AREA]],".",Tabla1[[#This Row],[TIPO]]))</f>
        <v/>
      </c>
      <c r="C450" s="14" t="str">
        <f>IF(Tabla1[[#This Row],[Código_Actividad]]="","",'[4]Formulario PPGR1'!#REF!)</f>
        <v/>
      </c>
      <c r="D450" s="14" t="str">
        <f>IF(Tabla1[[#This Row],[Código_Actividad]]="","",'[4]Formulario PPGR1'!#REF!)</f>
        <v/>
      </c>
      <c r="E450" s="14" t="str">
        <f>IF(Tabla1[[#This Row],[Código_Actividad]]="","",'[4]Formulario PPGR1'!#REF!)</f>
        <v/>
      </c>
      <c r="F450" s="14" t="str">
        <f>IF(Tabla1[[#This Row],[Código_Actividad]]="","",'[4]Formulario PPGR1'!#REF!)</f>
        <v/>
      </c>
      <c r="G450" s="264"/>
      <c r="H450" s="427" t="s">
        <v>1093</v>
      </c>
      <c r="I450" s="448" t="s">
        <v>1064</v>
      </c>
      <c r="J450" s="448">
        <v>10</v>
      </c>
      <c r="K450" s="473"/>
      <c r="L450" s="266">
        <f>+Tabla1[[#This Row],[Precio Unitario]]*Tabla1[[#This Row],[Cantidad de Insumos]]</f>
        <v>0</v>
      </c>
      <c r="M450" s="267" t="s">
        <v>1019</v>
      </c>
      <c r="N450" s="265"/>
    </row>
    <row r="451" spans="2:14" x14ac:dyDescent="0.2">
      <c r="B451" s="14" t="str">
        <f>IF(Tabla1[[#This Row],[Código_Actividad]]="","",CONCATENATE(Tabla1[[#This Row],[POA]],".",Tabla1[[#This Row],[SRS]],".",Tabla1[[#This Row],[AREA]],".",Tabla1[[#This Row],[TIPO]]))</f>
        <v/>
      </c>
      <c r="C451" s="14" t="str">
        <f>IF(Tabla1[[#This Row],[Código_Actividad]]="","",'[4]Formulario PPGR1'!#REF!)</f>
        <v/>
      </c>
      <c r="D451" s="14" t="str">
        <f>IF(Tabla1[[#This Row],[Código_Actividad]]="","",'[4]Formulario PPGR1'!#REF!)</f>
        <v/>
      </c>
      <c r="E451" s="14" t="str">
        <f>IF(Tabla1[[#This Row],[Código_Actividad]]="","",'[4]Formulario PPGR1'!#REF!)</f>
        <v/>
      </c>
      <c r="F451" s="14" t="str">
        <f>IF(Tabla1[[#This Row],[Código_Actividad]]="","",'[4]Formulario PPGR1'!#REF!)</f>
        <v/>
      </c>
      <c r="G451" s="264"/>
      <c r="H451" s="427" t="s">
        <v>1094</v>
      </c>
      <c r="I451" s="448" t="s">
        <v>851</v>
      </c>
      <c r="J451" s="448">
        <v>15</v>
      </c>
      <c r="K451" s="473">
        <v>562.54</v>
      </c>
      <c r="L451" s="266">
        <f>+Tabla1[[#This Row],[Precio Unitario]]*Tabla1[[#This Row],[Cantidad de Insumos]]</f>
        <v>8438.0999999999985</v>
      </c>
      <c r="M451" s="267" t="s">
        <v>1019</v>
      </c>
      <c r="N451" s="265"/>
    </row>
    <row r="452" spans="2:14" x14ac:dyDescent="0.2">
      <c r="B452" s="14" t="str">
        <f>IF(Tabla1[[#This Row],[Código_Actividad]]="","",CONCATENATE(Tabla1[[#This Row],[POA]],".",Tabla1[[#This Row],[SRS]],".",Tabla1[[#This Row],[AREA]],".",Tabla1[[#This Row],[TIPO]]))</f>
        <v/>
      </c>
      <c r="C452" s="14" t="str">
        <f>IF(Tabla1[[#This Row],[Código_Actividad]]="","",'[4]Formulario PPGR1'!#REF!)</f>
        <v/>
      </c>
      <c r="D452" s="14" t="str">
        <f>IF(Tabla1[[#This Row],[Código_Actividad]]="","",'[4]Formulario PPGR1'!#REF!)</f>
        <v/>
      </c>
      <c r="E452" s="14" t="str">
        <f>IF(Tabla1[[#This Row],[Código_Actividad]]="","",'[4]Formulario PPGR1'!#REF!)</f>
        <v/>
      </c>
      <c r="F452" s="14" t="str">
        <f>IF(Tabla1[[#This Row],[Código_Actividad]]="","",'[4]Formulario PPGR1'!#REF!)</f>
        <v/>
      </c>
      <c r="G452" s="264"/>
      <c r="H452" s="427" t="s">
        <v>1095</v>
      </c>
      <c r="I452" s="448" t="s">
        <v>986</v>
      </c>
      <c r="J452" s="448">
        <v>100</v>
      </c>
      <c r="K452" s="473">
        <v>1300</v>
      </c>
      <c r="L452" s="266">
        <f>+Tabla1[[#This Row],[Precio Unitario]]*Tabla1[[#This Row],[Cantidad de Insumos]]</f>
        <v>130000</v>
      </c>
      <c r="M452" s="267" t="s">
        <v>1019</v>
      </c>
      <c r="N452" s="265"/>
    </row>
    <row r="453" spans="2:14" x14ac:dyDescent="0.2">
      <c r="B453" s="14" t="str">
        <f>IF(Tabla1[[#This Row],[Código_Actividad]]="","",CONCATENATE(Tabla1[[#This Row],[POA]],".",Tabla1[[#This Row],[SRS]],".",Tabla1[[#This Row],[AREA]],".",Tabla1[[#This Row],[TIPO]]))</f>
        <v/>
      </c>
      <c r="C453" s="14" t="str">
        <f>IF(Tabla1[[#This Row],[Código_Actividad]]="","",'[4]Formulario PPGR1'!#REF!)</f>
        <v/>
      </c>
      <c r="D453" s="14" t="str">
        <f>IF(Tabla1[[#This Row],[Código_Actividad]]="","",'[4]Formulario PPGR1'!#REF!)</f>
        <v/>
      </c>
      <c r="E453" s="14" t="str">
        <f>IF(Tabla1[[#This Row],[Código_Actividad]]="","",'[4]Formulario PPGR1'!#REF!)</f>
        <v/>
      </c>
      <c r="F453" s="14" t="str">
        <f>IF(Tabla1[[#This Row],[Código_Actividad]]="","",'[4]Formulario PPGR1'!#REF!)</f>
        <v/>
      </c>
      <c r="G453" s="264"/>
      <c r="H453" s="432" t="s">
        <v>1096</v>
      </c>
      <c r="I453" s="446" t="s">
        <v>976</v>
      </c>
      <c r="J453" s="446">
        <v>7000</v>
      </c>
      <c r="K453" s="474">
        <v>8.5</v>
      </c>
      <c r="L453" s="266">
        <f>+Tabla1[[#This Row],[Precio Unitario]]*Tabla1[[#This Row],[Cantidad de Insumos]]</f>
        <v>59500</v>
      </c>
      <c r="M453" s="267" t="s">
        <v>1019</v>
      </c>
      <c r="N453" s="265"/>
    </row>
    <row r="454" spans="2:14" x14ac:dyDescent="0.2">
      <c r="B454" s="14" t="str">
        <f>IF(Tabla1[[#This Row],[Código_Actividad]]="","",CONCATENATE(Tabla1[[#This Row],[POA]],".",Tabla1[[#This Row],[SRS]],".",Tabla1[[#This Row],[AREA]],".",Tabla1[[#This Row],[TIPO]]))</f>
        <v/>
      </c>
      <c r="C454" s="14" t="str">
        <f>IF(Tabla1[[#This Row],[Código_Actividad]]="","",'[4]Formulario PPGR1'!#REF!)</f>
        <v/>
      </c>
      <c r="D454" s="14" t="str">
        <f>IF(Tabla1[[#This Row],[Código_Actividad]]="","",'[4]Formulario PPGR1'!#REF!)</f>
        <v/>
      </c>
      <c r="E454" s="14" t="str">
        <f>IF(Tabla1[[#This Row],[Código_Actividad]]="","",'[4]Formulario PPGR1'!#REF!)</f>
        <v/>
      </c>
      <c r="F454" s="14" t="str">
        <f>IF(Tabla1[[#This Row],[Código_Actividad]]="","",'[4]Formulario PPGR1'!#REF!)</f>
        <v/>
      </c>
      <c r="G454" s="264"/>
      <c r="H454" s="432" t="s">
        <v>1097</v>
      </c>
      <c r="I454" s="446" t="s">
        <v>976</v>
      </c>
      <c r="J454" s="446">
        <v>15000</v>
      </c>
      <c r="K454" s="474">
        <v>2.09</v>
      </c>
      <c r="L454" s="266">
        <f>+Tabla1[[#This Row],[Precio Unitario]]*Tabla1[[#This Row],[Cantidad de Insumos]]</f>
        <v>31349.999999999996</v>
      </c>
      <c r="M454" s="267" t="s">
        <v>1019</v>
      </c>
      <c r="N454" s="265"/>
    </row>
    <row r="455" spans="2:14" x14ac:dyDescent="0.2">
      <c r="B455" s="14" t="str">
        <f>IF(Tabla1[[#This Row],[Código_Actividad]]="","",CONCATENATE(Tabla1[[#This Row],[POA]],".",Tabla1[[#This Row],[SRS]],".",Tabla1[[#This Row],[AREA]],".",Tabla1[[#This Row],[TIPO]]))</f>
        <v/>
      </c>
      <c r="C455" s="14" t="str">
        <f>IF(Tabla1[[#This Row],[Código_Actividad]]="","",'[4]Formulario PPGR1'!#REF!)</f>
        <v/>
      </c>
      <c r="D455" s="14" t="str">
        <f>IF(Tabla1[[#This Row],[Código_Actividad]]="","",'[4]Formulario PPGR1'!#REF!)</f>
        <v/>
      </c>
      <c r="E455" s="14" t="str">
        <f>IF(Tabla1[[#This Row],[Código_Actividad]]="","",'[4]Formulario PPGR1'!#REF!)</f>
        <v/>
      </c>
      <c r="F455" s="14" t="str">
        <f>IF(Tabla1[[#This Row],[Código_Actividad]]="","",'[4]Formulario PPGR1'!#REF!)</f>
        <v/>
      </c>
      <c r="G455" s="264"/>
      <c r="H455" s="432" t="s">
        <v>1098</v>
      </c>
      <c r="I455" s="446" t="s">
        <v>976</v>
      </c>
      <c r="J455" s="446">
        <v>31800</v>
      </c>
      <c r="K455" s="474">
        <v>3</v>
      </c>
      <c r="L455" s="266">
        <f>+Tabla1[[#This Row],[Precio Unitario]]*Tabla1[[#This Row],[Cantidad de Insumos]]</f>
        <v>95400</v>
      </c>
      <c r="M455" s="267" t="s">
        <v>1019</v>
      </c>
      <c r="N455" s="265"/>
    </row>
    <row r="456" spans="2:14" x14ac:dyDescent="0.2">
      <c r="B456" s="14" t="str">
        <f>IF(Tabla1[[#This Row],[Código_Actividad]]="","",CONCATENATE(Tabla1[[#This Row],[POA]],".",Tabla1[[#This Row],[SRS]],".",Tabla1[[#This Row],[AREA]],".",Tabla1[[#This Row],[TIPO]]))</f>
        <v/>
      </c>
      <c r="C456" s="14" t="str">
        <f>IF(Tabla1[[#This Row],[Código_Actividad]]="","",'[4]Formulario PPGR1'!#REF!)</f>
        <v/>
      </c>
      <c r="D456" s="14" t="str">
        <f>IF(Tabla1[[#This Row],[Código_Actividad]]="","",'[4]Formulario PPGR1'!#REF!)</f>
        <v/>
      </c>
      <c r="E456" s="14" t="str">
        <f>IF(Tabla1[[#This Row],[Código_Actividad]]="","",'[4]Formulario PPGR1'!#REF!)</f>
        <v/>
      </c>
      <c r="F456" s="14" t="str">
        <f>IF(Tabla1[[#This Row],[Código_Actividad]]="","",'[4]Formulario PPGR1'!#REF!)</f>
        <v/>
      </c>
      <c r="G456" s="264"/>
      <c r="H456" s="432" t="s">
        <v>1099</v>
      </c>
      <c r="I456" s="446" t="s">
        <v>976</v>
      </c>
      <c r="J456" s="446">
        <v>300</v>
      </c>
      <c r="K456" s="474">
        <v>6.9</v>
      </c>
      <c r="L456" s="266">
        <f>+Tabla1[[#This Row],[Precio Unitario]]*Tabla1[[#This Row],[Cantidad de Insumos]]</f>
        <v>2070</v>
      </c>
      <c r="M456" s="267" t="s">
        <v>1019</v>
      </c>
      <c r="N456" s="265"/>
    </row>
    <row r="457" spans="2:14" x14ac:dyDescent="0.2">
      <c r="B457" s="14" t="str">
        <f>IF(Tabla1[[#This Row],[Código_Actividad]]="","",CONCATENATE(Tabla1[[#This Row],[POA]],".",Tabla1[[#This Row],[SRS]],".",Tabla1[[#This Row],[AREA]],".",Tabla1[[#This Row],[TIPO]]))</f>
        <v/>
      </c>
      <c r="C457" s="14" t="str">
        <f>IF(Tabla1[[#This Row],[Código_Actividad]]="","",'[4]Formulario PPGR1'!#REF!)</f>
        <v/>
      </c>
      <c r="D457" s="14" t="str">
        <f>IF(Tabla1[[#This Row],[Código_Actividad]]="","",'[4]Formulario PPGR1'!#REF!)</f>
        <v/>
      </c>
      <c r="E457" s="14" t="str">
        <f>IF(Tabla1[[#This Row],[Código_Actividad]]="","",'[4]Formulario PPGR1'!#REF!)</f>
        <v/>
      </c>
      <c r="F457" s="14" t="str">
        <f>IF(Tabla1[[#This Row],[Código_Actividad]]="","",'[4]Formulario PPGR1'!#REF!)</f>
        <v/>
      </c>
      <c r="G457" s="264"/>
      <c r="H457" s="432" t="s">
        <v>1100</v>
      </c>
      <c r="I457" s="446" t="s">
        <v>851</v>
      </c>
      <c r="J457" s="446">
        <v>3600</v>
      </c>
      <c r="K457" s="474">
        <v>1.47</v>
      </c>
      <c r="L457" s="266">
        <f>+Tabla1[[#This Row],[Precio Unitario]]*Tabla1[[#This Row],[Cantidad de Insumos]]</f>
        <v>5292</v>
      </c>
      <c r="M457" s="267" t="s">
        <v>1019</v>
      </c>
      <c r="N457" s="265"/>
    </row>
    <row r="458" spans="2:14" x14ac:dyDescent="0.2">
      <c r="B458" s="14" t="str">
        <f>IF(Tabla1[[#This Row],[Código_Actividad]]="","",CONCATENATE(Tabla1[[#This Row],[POA]],".",Tabla1[[#This Row],[SRS]],".",Tabla1[[#This Row],[AREA]],".",Tabla1[[#This Row],[TIPO]]))</f>
        <v/>
      </c>
      <c r="C458" s="14" t="str">
        <f>IF(Tabla1[[#This Row],[Código_Actividad]]="","",'[4]Formulario PPGR1'!#REF!)</f>
        <v/>
      </c>
      <c r="D458" s="14" t="str">
        <f>IF(Tabla1[[#This Row],[Código_Actividad]]="","",'[4]Formulario PPGR1'!#REF!)</f>
        <v/>
      </c>
      <c r="E458" s="14" t="str">
        <f>IF(Tabla1[[#This Row],[Código_Actividad]]="","",'[4]Formulario PPGR1'!#REF!)</f>
        <v/>
      </c>
      <c r="F458" s="14" t="str">
        <f>IF(Tabla1[[#This Row],[Código_Actividad]]="","",'[4]Formulario PPGR1'!#REF!)</f>
        <v/>
      </c>
      <c r="G458" s="264"/>
      <c r="H458" s="432" t="s">
        <v>1101</v>
      </c>
      <c r="I458" s="446" t="s">
        <v>851</v>
      </c>
      <c r="J458" s="446">
        <v>400</v>
      </c>
      <c r="K458" s="474">
        <v>36.92</v>
      </c>
      <c r="L458" s="266">
        <f>+Tabla1[[#This Row],[Precio Unitario]]*Tabla1[[#This Row],[Cantidad de Insumos]]</f>
        <v>14768</v>
      </c>
      <c r="M458" s="267" t="s">
        <v>1019</v>
      </c>
      <c r="N458" s="265"/>
    </row>
    <row r="459" spans="2:14" x14ac:dyDescent="0.2">
      <c r="B459" s="14" t="str">
        <f>IF(Tabla1[[#This Row],[Código_Actividad]]="","",CONCATENATE(Tabla1[[#This Row],[POA]],".",Tabla1[[#This Row],[SRS]],".",Tabla1[[#This Row],[AREA]],".",Tabla1[[#This Row],[TIPO]]))</f>
        <v/>
      </c>
      <c r="C459" s="14" t="str">
        <f>IF(Tabla1[[#This Row],[Código_Actividad]]="","",'[4]Formulario PPGR1'!#REF!)</f>
        <v/>
      </c>
      <c r="D459" s="14" t="str">
        <f>IF(Tabla1[[#This Row],[Código_Actividad]]="","",'[4]Formulario PPGR1'!#REF!)</f>
        <v/>
      </c>
      <c r="E459" s="14" t="str">
        <f>IF(Tabla1[[#This Row],[Código_Actividad]]="","",'[4]Formulario PPGR1'!#REF!)</f>
        <v/>
      </c>
      <c r="F459" s="14" t="str">
        <f>IF(Tabla1[[#This Row],[Código_Actividad]]="","",'[4]Formulario PPGR1'!#REF!)</f>
        <v/>
      </c>
      <c r="G459" s="264"/>
      <c r="H459" s="432" t="s">
        <v>1102</v>
      </c>
      <c r="I459" s="446" t="s">
        <v>851</v>
      </c>
      <c r="J459" s="446">
        <v>400</v>
      </c>
      <c r="K459" s="474">
        <v>4.9000000000000004</v>
      </c>
      <c r="L459" s="266">
        <f>+Tabla1[[#This Row],[Precio Unitario]]*Tabla1[[#This Row],[Cantidad de Insumos]]</f>
        <v>1960.0000000000002</v>
      </c>
      <c r="M459" s="267" t="s">
        <v>1019</v>
      </c>
      <c r="N459" s="265"/>
    </row>
    <row r="460" spans="2:14" x14ac:dyDescent="0.25">
      <c r="B460" s="14" t="str">
        <f>IF(Tabla1[[#This Row],[Código_Actividad]]="","",CONCATENATE(Tabla1[[#This Row],[POA]],".",Tabla1[[#This Row],[SRS]],".",Tabla1[[#This Row],[AREA]],".",Tabla1[[#This Row],[TIPO]]))</f>
        <v/>
      </c>
      <c r="C460" s="14" t="str">
        <f>IF(Tabla1[[#This Row],[Código_Actividad]]="","",'[4]Formulario PPGR1'!#REF!)</f>
        <v/>
      </c>
      <c r="D460" s="14" t="str">
        <f>IF(Tabla1[[#This Row],[Código_Actividad]]="","",'[4]Formulario PPGR1'!#REF!)</f>
        <v/>
      </c>
      <c r="E460" s="14" t="str">
        <f>IF(Tabla1[[#This Row],[Código_Actividad]]="","",'[4]Formulario PPGR1'!#REF!)</f>
        <v/>
      </c>
      <c r="F460" s="14" t="str">
        <f>IF(Tabla1[[#This Row],[Código_Actividad]]="","",'[4]Formulario PPGR1'!#REF!)</f>
        <v/>
      </c>
      <c r="G460" s="264"/>
      <c r="H460" s="428" t="s">
        <v>1103</v>
      </c>
      <c r="I460" s="446" t="s">
        <v>1104</v>
      </c>
      <c r="J460" s="446">
        <v>10</v>
      </c>
      <c r="K460" s="474">
        <v>1459.5</v>
      </c>
      <c r="L460" s="266">
        <f>+Tabla1[[#This Row],[Precio Unitario]]*Tabla1[[#This Row],[Cantidad de Insumos]]</f>
        <v>14595</v>
      </c>
      <c r="M460" s="267" t="s">
        <v>1019</v>
      </c>
      <c r="N460" s="265"/>
    </row>
    <row r="461" spans="2:14" x14ac:dyDescent="0.25">
      <c r="B461" s="14" t="str">
        <f>IF(Tabla1[[#This Row],[Código_Actividad]]="","",CONCATENATE(Tabla1[[#This Row],[POA]],".",Tabla1[[#This Row],[SRS]],".",Tabla1[[#This Row],[AREA]],".",Tabla1[[#This Row],[TIPO]]))</f>
        <v/>
      </c>
      <c r="C461" s="14" t="str">
        <f>IF(Tabla1[[#This Row],[Código_Actividad]]="","",'[4]Formulario PPGR1'!#REF!)</f>
        <v/>
      </c>
      <c r="D461" s="14" t="str">
        <f>IF(Tabla1[[#This Row],[Código_Actividad]]="","",'[4]Formulario PPGR1'!#REF!)</f>
        <v/>
      </c>
      <c r="E461" s="14" t="str">
        <f>IF(Tabla1[[#This Row],[Código_Actividad]]="","",'[4]Formulario PPGR1'!#REF!)</f>
        <v/>
      </c>
      <c r="F461" s="14" t="str">
        <f>IF(Tabla1[[#This Row],[Código_Actividad]]="","",'[4]Formulario PPGR1'!#REF!)</f>
        <v/>
      </c>
      <c r="G461" s="264"/>
      <c r="H461" s="565" t="s">
        <v>1105</v>
      </c>
      <c r="I461" s="446" t="s">
        <v>851</v>
      </c>
      <c r="J461" s="446">
        <v>76</v>
      </c>
      <c r="K461" s="474">
        <v>2600</v>
      </c>
      <c r="L461" s="266">
        <f>+Tabla1[[#This Row],[Precio Unitario]]*Tabla1[[#This Row],[Cantidad de Insumos]]</f>
        <v>197600</v>
      </c>
      <c r="M461" s="267" t="s">
        <v>1019</v>
      </c>
      <c r="N461" s="265"/>
    </row>
    <row r="462" spans="2:14" x14ac:dyDescent="0.2">
      <c r="B462" s="14" t="str">
        <f>IF(Tabla1[[#This Row],[Código_Actividad]]="","",CONCATENATE(Tabla1[[#This Row],[POA]],".",Tabla1[[#This Row],[SRS]],".",Tabla1[[#This Row],[AREA]],".",Tabla1[[#This Row],[TIPO]]))</f>
        <v/>
      </c>
      <c r="C462" s="14" t="str">
        <f>IF(Tabla1[[#This Row],[Código_Actividad]]="","",'[4]Formulario PPGR1'!#REF!)</f>
        <v/>
      </c>
      <c r="D462" s="14" t="str">
        <f>IF(Tabla1[[#This Row],[Código_Actividad]]="","",'[4]Formulario PPGR1'!#REF!)</f>
        <v/>
      </c>
      <c r="E462" s="14" t="str">
        <f>IF(Tabla1[[#This Row],[Código_Actividad]]="","",'[4]Formulario PPGR1'!#REF!)</f>
        <v/>
      </c>
      <c r="F462" s="14" t="str">
        <f>IF(Tabla1[[#This Row],[Código_Actividad]]="","",'[4]Formulario PPGR1'!#REF!)</f>
        <v/>
      </c>
      <c r="G462" s="264"/>
      <c r="H462" s="460" t="s">
        <v>1106</v>
      </c>
      <c r="I462" s="446" t="s">
        <v>851</v>
      </c>
      <c r="J462" s="446">
        <v>900</v>
      </c>
      <c r="K462" s="474">
        <v>66.5</v>
      </c>
      <c r="L462" s="266">
        <f>+Tabla1[[#This Row],[Precio Unitario]]*Tabla1[[#This Row],[Cantidad de Insumos]]</f>
        <v>59850</v>
      </c>
      <c r="M462" s="267" t="s">
        <v>1019</v>
      </c>
      <c r="N462" s="265"/>
    </row>
    <row r="463" spans="2:14" x14ac:dyDescent="0.2">
      <c r="B463" s="14" t="str">
        <f>IF(Tabla1[[#This Row],[Código_Actividad]]="","",CONCATENATE(Tabla1[[#This Row],[POA]],".",Tabla1[[#This Row],[SRS]],".",Tabla1[[#This Row],[AREA]],".",Tabla1[[#This Row],[TIPO]]))</f>
        <v/>
      </c>
      <c r="C463" s="14" t="str">
        <f>IF(Tabla1[[#This Row],[Código_Actividad]]="","",'[4]Formulario PPGR1'!#REF!)</f>
        <v/>
      </c>
      <c r="D463" s="14" t="str">
        <f>IF(Tabla1[[#This Row],[Código_Actividad]]="","",'[4]Formulario PPGR1'!#REF!)</f>
        <v/>
      </c>
      <c r="E463" s="14" t="str">
        <f>IF(Tabla1[[#This Row],[Código_Actividad]]="","",'[4]Formulario PPGR1'!#REF!)</f>
        <v/>
      </c>
      <c r="F463" s="14" t="str">
        <f>IF(Tabla1[[#This Row],[Código_Actividad]]="","",'[4]Formulario PPGR1'!#REF!)</f>
        <v/>
      </c>
      <c r="G463" s="264"/>
      <c r="H463" s="432" t="s">
        <v>1107</v>
      </c>
      <c r="I463" s="446" t="s">
        <v>851</v>
      </c>
      <c r="J463" s="446">
        <v>600</v>
      </c>
      <c r="K463" s="474">
        <v>6</v>
      </c>
      <c r="L463" s="266">
        <f>+Tabla1[[#This Row],[Precio Unitario]]*Tabla1[[#This Row],[Cantidad de Insumos]]</f>
        <v>3600</v>
      </c>
      <c r="M463" s="267" t="s">
        <v>1019</v>
      </c>
      <c r="N463" s="265"/>
    </row>
    <row r="464" spans="2:14" x14ac:dyDescent="0.2">
      <c r="B464" s="14" t="str">
        <f>IF(Tabla1[[#This Row],[Código_Actividad]]="","",CONCATENATE(Tabla1[[#This Row],[POA]],".",Tabla1[[#This Row],[SRS]],".",Tabla1[[#This Row],[AREA]],".",Tabla1[[#This Row],[TIPO]]))</f>
        <v/>
      </c>
      <c r="C464" s="14" t="str">
        <f>IF(Tabla1[[#This Row],[Código_Actividad]]="","",'[4]Formulario PPGR1'!#REF!)</f>
        <v/>
      </c>
      <c r="D464" s="14" t="str">
        <f>IF(Tabla1[[#This Row],[Código_Actividad]]="","",'[4]Formulario PPGR1'!#REF!)</f>
        <v/>
      </c>
      <c r="E464" s="14" t="str">
        <f>IF(Tabla1[[#This Row],[Código_Actividad]]="","",'[4]Formulario PPGR1'!#REF!)</f>
        <v/>
      </c>
      <c r="F464" s="14" t="str">
        <f>IF(Tabla1[[#This Row],[Código_Actividad]]="","",'[4]Formulario PPGR1'!#REF!)</f>
        <v/>
      </c>
      <c r="G464" s="264"/>
      <c r="H464" s="432" t="s">
        <v>1108</v>
      </c>
      <c r="I464" s="446" t="s">
        <v>851</v>
      </c>
      <c r="J464" s="446">
        <v>6000</v>
      </c>
      <c r="K464" s="474">
        <v>19</v>
      </c>
      <c r="L464" s="266">
        <f>+Tabla1[[#This Row],[Precio Unitario]]*Tabla1[[#This Row],[Cantidad de Insumos]]</f>
        <v>114000</v>
      </c>
      <c r="M464" s="267" t="s">
        <v>1019</v>
      </c>
      <c r="N464" s="265"/>
    </row>
    <row r="465" spans="2:14" x14ac:dyDescent="0.2">
      <c r="B465" s="14" t="str">
        <f>IF(Tabla1[[#This Row],[Código_Actividad]]="","",CONCATENATE(Tabla1[[#This Row],[POA]],".",Tabla1[[#This Row],[SRS]],".",Tabla1[[#This Row],[AREA]],".",Tabla1[[#This Row],[TIPO]]))</f>
        <v/>
      </c>
      <c r="C465" s="14" t="str">
        <f>IF(Tabla1[[#This Row],[Código_Actividad]]="","",'[4]Formulario PPGR1'!#REF!)</f>
        <v/>
      </c>
      <c r="D465" s="14" t="str">
        <f>IF(Tabla1[[#This Row],[Código_Actividad]]="","",'[4]Formulario PPGR1'!#REF!)</f>
        <v/>
      </c>
      <c r="E465" s="14" t="str">
        <f>IF(Tabla1[[#This Row],[Código_Actividad]]="","",'[4]Formulario PPGR1'!#REF!)</f>
        <v/>
      </c>
      <c r="F465" s="14" t="str">
        <f>IF(Tabla1[[#This Row],[Código_Actividad]]="","",'[4]Formulario PPGR1'!#REF!)</f>
        <v/>
      </c>
      <c r="G465" s="264"/>
      <c r="H465" s="432" t="s">
        <v>1109</v>
      </c>
      <c r="I465" s="446" t="s">
        <v>851</v>
      </c>
      <c r="J465" s="446">
        <v>3000</v>
      </c>
      <c r="K465" s="474">
        <v>12</v>
      </c>
      <c r="L465" s="266">
        <f>+Tabla1[[#This Row],[Precio Unitario]]*Tabla1[[#This Row],[Cantidad de Insumos]]</f>
        <v>36000</v>
      </c>
      <c r="M465" s="267" t="s">
        <v>1019</v>
      </c>
      <c r="N465" s="265"/>
    </row>
    <row r="466" spans="2:14" x14ac:dyDescent="0.2">
      <c r="B466" s="14" t="str">
        <f>IF(Tabla1[[#This Row],[Código_Actividad]]="","",CONCATENATE(Tabla1[[#This Row],[POA]],".",Tabla1[[#This Row],[SRS]],".",Tabla1[[#This Row],[AREA]],".",Tabla1[[#This Row],[TIPO]]))</f>
        <v/>
      </c>
      <c r="C466" s="14" t="str">
        <f>IF(Tabla1[[#This Row],[Código_Actividad]]="","",'[4]Formulario PPGR1'!#REF!)</f>
        <v/>
      </c>
      <c r="D466" s="14" t="str">
        <f>IF(Tabla1[[#This Row],[Código_Actividad]]="","",'[4]Formulario PPGR1'!#REF!)</f>
        <v/>
      </c>
      <c r="E466" s="14" t="str">
        <f>IF(Tabla1[[#This Row],[Código_Actividad]]="","",'[4]Formulario PPGR1'!#REF!)</f>
        <v/>
      </c>
      <c r="F466" s="14" t="str">
        <f>IF(Tabla1[[#This Row],[Código_Actividad]]="","",'[4]Formulario PPGR1'!#REF!)</f>
        <v/>
      </c>
      <c r="G466" s="264"/>
      <c r="H466" s="432" t="s">
        <v>1110</v>
      </c>
      <c r="I466" s="446" t="s">
        <v>851</v>
      </c>
      <c r="J466" s="446">
        <v>0</v>
      </c>
      <c r="K466" s="474">
        <v>7.44</v>
      </c>
      <c r="L466" s="266">
        <f>+Tabla1[[#This Row],[Precio Unitario]]*Tabla1[[#This Row],[Cantidad de Insumos]]</f>
        <v>0</v>
      </c>
      <c r="M466" s="267" t="s">
        <v>1019</v>
      </c>
      <c r="N466" s="265"/>
    </row>
    <row r="467" spans="2:14" x14ac:dyDescent="0.2">
      <c r="B467" s="14" t="str">
        <f>IF(Tabla1[[#This Row],[Código_Actividad]]="","",CONCATENATE(Tabla1[[#This Row],[POA]],".",Tabla1[[#This Row],[SRS]],".",Tabla1[[#This Row],[AREA]],".",Tabla1[[#This Row],[TIPO]]))</f>
        <v/>
      </c>
      <c r="C467" s="14" t="str">
        <f>IF(Tabla1[[#This Row],[Código_Actividad]]="","",'[4]Formulario PPGR1'!#REF!)</f>
        <v/>
      </c>
      <c r="D467" s="14" t="str">
        <f>IF(Tabla1[[#This Row],[Código_Actividad]]="","",'[4]Formulario PPGR1'!#REF!)</f>
        <v/>
      </c>
      <c r="E467" s="14" t="str">
        <f>IF(Tabla1[[#This Row],[Código_Actividad]]="","",'[4]Formulario PPGR1'!#REF!)</f>
        <v/>
      </c>
      <c r="F467" s="14" t="str">
        <f>IF(Tabla1[[#This Row],[Código_Actividad]]="","",'[4]Formulario PPGR1'!#REF!)</f>
        <v/>
      </c>
      <c r="G467" s="264"/>
      <c r="H467" s="432" t="s">
        <v>1111</v>
      </c>
      <c r="I467" s="446" t="s">
        <v>851</v>
      </c>
      <c r="J467" s="446">
        <v>100</v>
      </c>
      <c r="K467" s="474">
        <v>7.44</v>
      </c>
      <c r="L467" s="266">
        <f>+Tabla1[[#This Row],[Precio Unitario]]*Tabla1[[#This Row],[Cantidad de Insumos]]</f>
        <v>744</v>
      </c>
      <c r="M467" s="267" t="s">
        <v>1019</v>
      </c>
      <c r="N467" s="265"/>
    </row>
    <row r="468" spans="2:14" ht="30" x14ac:dyDescent="0.2">
      <c r="B468" s="14" t="str">
        <f>IF(Tabla1[[#This Row],[Código_Actividad]]="","",CONCATENATE(Tabla1[[#This Row],[POA]],".",Tabla1[[#This Row],[SRS]],".",Tabla1[[#This Row],[AREA]],".",Tabla1[[#This Row],[TIPO]]))</f>
        <v/>
      </c>
      <c r="C468" s="14" t="str">
        <f>IF(Tabla1[[#This Row],[Código_Actividad]]="","",'[4]Formulario PPGR1'!#REF!)</f>
        <v/>
      </c>
      <c r="D468" s="14" t="str">
        <f>IF(Tabla1[[#This Row],[Código_Actividad]]="","",'[4]Formulario PPGR1'!#REF!)</f>
        <v/>
      </c>
      <c r="E468" s="14" t="str">
        <f>IF(Tabla1[[#This Row],[Código_Actividad]]="","",'[4]Formulario PPGR1'!#REF!)</f>
        <v/>
      </c>
      <c r="F468" s="14" t="str">
        <f>IF(Tabla1[[#This Row],[Código_Actividad]]="","",'[4]Formulario PPGR1'!#REF!)</f>
        <v/>
      </c>
      <c r="G468" s="264"/>
      <c r="H468" s="432" t="s">
        <v>1112</v>
      </c>
      <c r="I468" s="446" t="s">
        <v>851</v>
      </c>
      <c r="J468" s="446">
        <v>500</v>
      </c>
      <c r="K468" s="474">
        <v>203.18</v>
      </c>
      <c r="L468" s="266">
        <f>+Tabla1[[#This Row],[Precio Unitario]]*Tabla1[[#This Row],[Cantidad de Insumos]]</f>
        <v>101590</v>
      </c>
      <c r="M468" s="267" t="s">
        <v>1019</v>
      </c>
      <c r="N468" s="265"/>
    </row>
    <row r="469" spans="2:14" x14ac:dyDescent="0.2">
      <c r="B469" s="14" t="str">
        <f>IF(Tabla1[[#This Row],[Código_Actividad]]="","",CONCATENATE(Tabla1[[#This Row],[POA]],".",Tabla1[[#This Row],[SRS]],".",Tabla1[[#This Row],[AREA]],".",Tabla1[[#This Row],[TIPO]]))</f>
        <v/>
      </c>
      <c r="C469" s="14" t="str">
        <f>IF(Tabla1[[#This Row],[Código_Actividad]]="","",'[4]Formulario PPGR1'!#REF!)</f>
        <v/>
      </c>
      <c r="D469" s="14" t="str">
        <f>IF(Tabla1[[#This Row],[Código_Actividad]]="","",'[4]Formulario PPGR1'!#REF!)</f>
        <v/>
      </c>
      <c r="E469" s="14" t="str">
        <f>IF(Tabla1[[#This Row],[Código_Actividad]]="","",'[4]Formulario PPGR1'!#REF!)</f>
        <v/>
      </c>
      <c r="F469" s="14" t="str">
        <f>IF(Tabla1[[#This Row],[Código_Actividad]]="","",'[4]Formulario PPGR1'!#REF!)</f>
        <v/>
      </c>
      <c r="G469" s="264"/>
      <c r="H469" s="432" t="s">
        <v>1113</v>
      </c>
      <c r="I469" s="446" t="s">
        <v>976</v>
      </c>
      <c r="J469" s="446">
        <v>500</v>
      </c>
      <c r="K469" s="474">
        <v>9.19</v>
      </c>
      <c r="L469" s="266">
        <f>+Tabla1[[#This Row],[Precio Unitario]]*Tabla1[[#This Row],[Cantidad de Insumos]]</f>
        <v>4595</v>
      </c>
      <c r="M469" s="267" t="s">
        <v>1019</v>
      </c>
      <c r="N469" s="265"/>
    </row>
    <row r="470" spans="2:14" x14ac:dyDescent="0.2">
      <c r="B470" s="14" t="str">
        <f>IF(Tabla1[[#This Row],[Código_Actividad]]="","",CONCATENATE(Tabla1[[#This Row],[POA]],".",Tabla1[[#This Row],[SRS]],".",Tabla1[[#This Row],[AREA]],".",Tabla1[[#This Row],[TIPO]]))</f>
        <v/>
      </c>
      <c r="C470" s="14" t="str">
        <f>IF(Tabla1[[#This Row],[Código_Actividad]]="","",'[4]Formulario PPGR1'!#REF!)</f>
        <v/>
      </c>
      <c r="D470" s="14" t="str">
        <f>IF(Tabla1[[#This Row],[Código_Actividad]]="","",'[4]Formulario PPGR1'!#REF!)</f>
        <v/>
      </c>
      <c r="E470" s="14" t="str">
        <f>IF(Tabla1[[#This Row],[Código_Actividad]]="","",'[4]Formulario PPGR1'!#REF!)</f>
        <v/>
      </c>
      <c r="F470" s="14" t="str">
        <f>IF(Tabla1[[#This Row],[Código_Actividad]]="","",'[4]Formulario PPGR1'!#REF!)</f>
        <v/>
      </c>
      <c r="G470" s="264"/>
      <c r="H470" s="432" t="s">
        <v>1114</v>
      </c>
      <c r="I470" s="446" t="s">
        <v>851</v>
      </c>
      <c r="J470" s="446">
        <v>600</v>
      </c>
      <c r="K470" s="474">
        <v>71.5</v>
      </c>
      <c r="L470" s="266">
        <f>+Tabla1[[#This Row],[Precio Unitario]]*Tabla1[[#This Row],[Cantidad de Insumos]]</f>
        <v>42900</v>
      </c>
      <c r="M470" s="267" t="s">
        <v>1019</v>
      </c>
      <c r="N470" s="265"/>
    </row>
    <row r="471" spans="2:14" x14ac:dyDescent="0.2">
      <c r="B471" s="14" t="str">
        <f>IF(Tabla1[[#This Row],[Código_Actividad]]="","",CONCATENATE(Tabla1[[#This Row],[POA]],".",Tabla1[[#This Row],[SRS]],".",Tabla1[[#This Row],[AREA]],".",Tabla1[[#This Row],[TIPO]]))</f>
        <v/>
      </c>
      <c r="C471" s="14" t="str">
        <f>IF(Tabla1[[#This Row],[Código_Actividad]]="","",'[4]Formulario PPGR1'!#REF!)</f>
        <v/>
      </c>
      <c r="D471" s="14" t="str">
        <f>IF(Tabla1[[#This Row],[Código_Actividad]]="","",'[4]Formulario PPGR1'!#REF!)</f>
        <v/>
      </c>
      <c r="E471" s="14" t="str">
        <f>IF(Tabla1[[#This Row],[Código_Actividad]]="","",'[4]Formulario PPGR1'!#REF!)</f>
        <v/>
      </c>
      <c r="F471" s="14" t="str">
        <f>IF(Tabla1[[#This Row],[Código_Actividad]]="","",'[4]Formulario PPGR1'!#REF!)</f>
        <v/>
      </c>
      <c r="G471" s="264"/>
      <c r="H471" s="427" t="s">
        <v>1115</v>
      </c>
      <c r="I471" s="448" t="s">
        <v>976</v>
      </c>
      <c r="J471" s="446">
        <v>100</v>
      </c>
      <c r="K471" s="474">
        <v>23.01</v>
      </c>
      <c r="L471" s="266">
        <f>+Tabla1[[#This Row],[Precio Unitario]]*Tabla1[[#This Row],[Cantidad de Insumos]]</f>
        <v>2301</v>
      </c>
      <c r="M471" s="267" t="s">
        <v>1019</v>
      </c>
      <c r="N471" s="265"/>
    </row>
    <row r="472" spans="2:14" x14ac:dyDescent="0.2">
      <c r="B472" s="14" t="str">
        <f>IF(Tabla1[[#This Row],[Código_Actividad]]="","",CONCATENATE(Tabla1[[#This Row],[POA]],".",Tabla1[[#This Row],[SRS]],".",Tabla1[[#This Row],[AREA]],".",Tabla1[[#This Row],[TIPO]]))</f>
        <v/>
      </c>
      <c r="C472" s="14" t="str">
        <f>IF(Tabla1[[#This Row],[Código_Actividad]]="","",'[4]Formulario PPGR1'!#REF!)</f>
        <v/>
      </c>
      <c r="D472" s="14" t="str">
        <f>IF(Tabla1[[#This Row],[Código_Actividad]]="","",'[4]Formulario PPGR1'!#REF!)</f>
        <v/>
      </c>
      <c r="E472" s="14" t="str">
        <f>IF(Tabla1[[#This Row],[Código_Actividad]]="","",'[4]Formulario PPGR1'!#REF!)</f>
        <v/>
      </c>
      <c r="F472" s="14" t="str">
        <f>IF(Tabla1[[#This Row],[Código_Actividad]]="","",'[4]Formulario PPGR1'!#REF!)</f>
        <v/>
      </c>
      <c r="G472" s="264"/>
      <c r="H472" s="427" t="s">
        <v>1116</v>
      </c>
      <c r="I472" s="448" t="s">
        <v>851</v>
      </c>
      <c r="J472" s="446">
        <v>200</v>
      </c>
      <c r="K472" s="474">
        <v>22.59</v>
      </c>
      <c r="L472" s="266">
        <f>+Tabla1[[#This Row],[Precio Unitario]]*Tabla1[[#This Row],[Cantidad de Insumos]]</f>
        <v>4518</v>
      </c>
      <c r="M472" s="267" t="s">
        <v>1019</v>
      </c>
      <c r="N472" s="265"/>
    </row>
    <row r="473" spans="2:14" ht="30" x14ac:dyDescent="0.2">
      <c r="B473" s="14" t="str">
        <f>IF(Tabla1[[#This Row],[Código_Actividad]]="","",CONCATENATE(Tabla1[[#This Row],[POA]],".",Tabla1[[#This Row],[SRS]],".",Tabla1[[#This Row],[AREA]],".",Tabla1[[#This Row],[TIPO]]))</f>
        <v/>
      </c>
      <c r="C473" s="14" t="str">
        <f>IF(Tabla1[[#This Row],[Código_Actividad]]="","",'[4]Formulario PPGR1'!#REF!)</f>
        <v/>
      </c>
      <c r="D473" s="14" t="str">
        <f>IF(Tabla1[[#This Row],[Código_Actividad]]="","",'[4]Formulario PPGR1'!#REF!)</f>
        <v/>
      </c>
      <c r="E473" s="14" t="str">
        <f>IF(Tabla1[[#This Row],[Código_Actividad]]="","",'[4]Formulario PPGR1'!#REF!)</f>
        <v/>
      </c>
      <c r="F473" s="14" t="str">
        <f>IF(Tabla1[[#This Row],[Código_Actividad]]="","",'[4]Formulario PPGR1'!#REF!)</f>
        <v/>
      </c>
      <c r="G473" s="264"/>
      <c r="H473" s="427" t="s">
        <v>1117</v>
      </c>
      <c r="I473" s="448" t="s">
        <v>851</v>
      </c>
      <c r="J473" s="446">
        <v>150</v>
      </c>
      <c r="K473" s="474">
        <v>80</v>
      </c>
      <c r="L473" s="266">
        <f>+Tabla1[[#This Row],[Precio Unitario]]*Tabla1[[#This Row],[Cantidad de Insumos]]</f>
        <v>12000</v>
      </c>
      <c r="M473" s="267" t="s">
        <v>1019</v>
      </c>
      <c r="N473" s="265"/>
    </row>
    <row r="474" spans="2:14" x14ac:dyDescent="0.2">
      <c r="B474" s="14" t="str">
        <f>IF(Tabla1[[#This Row],[Código_Actividad]]="","",CONCATENATE(Tabla1[[#This Row],[POA]],".",Tabla1[[#This Row],[SRS]],".",Tabla1[[#This Row],[AREA]],".",Tabla1[[#This Row],[TIPO]]))</f>
        <v/>
      </c>
      <c r="C474" s="14" t="str">
        <f>IF(Tabla1[[#This Row],[Código_Actividad]]="","",'[4]Formulario PPGR1'!#REF!)</f>
        <v/>
      </c>
      <c r="D474" s="14" t="str">
        <f>IF(Tabla1[[#This Row],[Código_Actividad]]="","",'[4]Formulario PPGR1'!#REF!)</f>
        <v/>
      </c>
      <c r="E474" s="14" t="str">
        <f>IF(Tabla1[[#This Row],[Código_Actividad]]="","",'[4]Formulario PPGR1'!#REF!)</f>
        <v/>
      </c>
      <c r="F474" s="14" t="str">
        <f>IF(Tabla1[[#This Row],[Código_Actividad]]="","",'[4]Formulario PPGR1'!#REF!)</f>
        <v/>
      </c>
      <c r="G474" s="264"/>
      <c r="H474" s="427" t="s">
        <v>1118</v>
      </c>
      <c r="I474" s="448" t="s">
        <v>801</v>
      </c>
      <c r="J474" s="446">
        <v>200</v>
      </c>
      <c r="K474" s="474">
        <v>300</v>
      </c>
      <c r="L474" s="266">
        <f>+Tabla1[[#This Row],[Precio Unitario]]*Tabla1[[#This Row],[Cantidad de Insumos]]</f>
        <v>60000</v>
      </c>
      <c r="M474" s="267" t="s">
        <v>1019</v>
      </c>
      <c r="N474" s="265"/>
    </row>
    <row r="475" spans="2:14" x14ac:dyDescent="0.2">
      <c r="B475" s="14" t="str">
        <f>IF(Tabla1[[#This Row],[Código_Actividad]]="","",CONCATENATE(Tabla1[[#This Row],[POA]],".",Tabla1[[#This Row],[SRS]],".",Tabla1[[#This Row],[AREA]],".",Tabla1[[#This Row],[TIPO]]))</f>
        <v/>
      </c>
      <c r="C475" s="14" t="str">
        <f>IF(Tabla1[[#This Row],[Código_Actividad]]="","",'[4]Formulario PPGR1'!#REF!)</f>
        <v/>
      </c>
      <c r="D475" s="14" t="str">
        <f>IF(Tabla1[[#This Row],[Código_Actividad]]="","",'[4]Formulario PPGR1'!#REF!)</f>
        <v/>
      </c>
      <c r="E475" s="14" t="str">
        <f>IF(Tabla1[[#This Row],[Código_Actividad]]="","",'[4]Formulario PPGR1'!#REF!)</f>
        <v/>
      </c>
      <c r="F475" s="14" t="str">
        <f>IF(Tabla1[[#This Row],[Código_Actividad]]="","",'[4]Formulario PPGR1'!#REF!)</f>
        <v/>
      </c>
      <c r="G475" s="264"/>
      <c r="H475" s="435" t="s">
        <v>1119</v>
      </c>
      <c r="I475" s="448" t="s">
        <v>851</v>
      </c>
      <c r="J475" s="446">
        <v>150</v>
      </c>
      <c r="K475" s="474">
        <v>3.26</v>
      </c>
      <c r="L475" s="266">
        <f>+Tabla1[[#This Row],[Precio Unitario]]*Tabla1[[#This Row],[Cantidad de Insumos]]</f>
        <v>488.99999999999994</v>
      </c>
      <c r="M475" s="267" t="s">
        <v>1019</v>
      </c>
      <c r="N475" s="265"/>
    </row>
    <row r="476" spans="2:14" x14ac:dyDescent="0.2">
      <c r="B476" s="14" t="str">
        <f>IF(Tabla1[[#This Row],[Código_Actividad]]="","",CONCATENATE(Tabla1[[#This Row],[POA]],".",Tabla1[[#This Row],[SRS]],".",Tabla1[[#This Row],[AREA]],".",Tabla1[[#This Row],[TIPO]]))</f>
        <v/>
      </c>
      <c r="C476" s="14" t="str">
        <f>IF(Tabla1[[#This Row],[Código_Actividad]]="","",'[4]Formulario PPGR1'!#REF!)</f>
        <v/>
      </c>
      <c r="D476" s="14" t="str">
        <f>IF(Tabla1[[#This Row],[Código_Actividad]]="","",'[4]Formulario PPGR1'!#REF!)</f>
        <v/>
      </c>
      <c r="E476" s="14" t="str">
        <f>IF(Tabla1[[#This Row],[Código_Actividad]]="","",'[4]Formulario PPGR1'!#REF!)</f>
        <v/>
      </c>
      <c r="F476" s="14" t="str">
        <f>IF(Tabla1[[#This Row],[Código_Actividad]]="","",'[4]Formulario PPGR1'!#REF!)</f>
        <v/>
      </c>
      <c r="G476" s="264"/>
      <c r="H476" s="435" t="s">
        <v>1120</v>
      </c>
      <c r="I476" s="449" t="s">
        <v>851</v>
      </c>
      <c r="J476" s="446">
        <v>500</v>
      </c>
      <c r="K476" s="474">
        <v>4.51</v>
      </c>
      <c r="L476" s="266">
        <f>+Tabla1[[#This Row],[Precio Unitario]]*Tabla1[[#This Row],[Cantidad de Insumos]]</f>
        <v>2255</v>
      </c>
      <c r="M476" s="267" t="s">
        <v>1019</v>
      </c>
      <c r="N476" s="265"/>
    </row>
    <row r="477" spans="2:14" x14ac:dyDescent="0.2">
      <c r="B477" s="14" t="str">
        <f>IF(Tabla1[[#This Row],[Código_Actividad]]="","",CONCATENATE(Tabla1[[#This Row],[POA]],".",Tabla1[[#This Row],[SRS]],".",Tabla1[[#This Row],[AREA]],".",Tabla1[[#This Row],[TIPO]]))</f>
        <v/>
      </c>
      <c r="C477" s="14" t="str">
        <f>IF(Tabla1[[#This Row],[Código_Actividad]]="","",'[4]Formulario PPGR1'!#REF!)</f>
        <v/>
      </c>
      <c r="D477" s="14" t="str">
        <f>IF(Tabla1[[#This Row],[Código_Actividad]]="","",'[4]Formulario PPGR1'!#REF!)</f>
        <v/>
      </c>
      <c r="E477" s="14" t="str">
        <f>IF(Tabla1[[#This Row],[Código_Actividad]]="","",'[4]Formulario PPGR1'!#REF!)</f>
        <v/>
      </c>
      <c r="F477" s="14" t="str">
        <f>IF(Tabla1[[#This Row],[Código_Actividad]]="","",'[4]Formulario PPGR1'!#REF!)</f>
        <v/>
      </c>
      <c r="G477" s="264"/>
      <c r="H477" s="435" t="s">
        <v>1121</v>
      </c>
      <c r="I477" s="449" t="s">
        <v>851</v>
      </c>
      <c r="J477" s="446">
        <v>3</v>
      </c>
      <c r="K477" s="474">
        <v>3928</v>
      </c>
      <c r="L477" s="266">
        <f>+Tabla1[[#This Row],[Precio Unitario]]*Tabla1[[#This Row],[Cantidad de Insumos]]</f>
        <v>11784</v>
      </c>
      <c r="M477" s="267" t="s">
        <v>1019</v>
      </c>
      <c r="N477" s="265"/>
    </row>
    <row r="478" spans="2:14" x14ac:dyDescent="0.2">
      <c r="B478" s="14" t="str">
        <f>IF(Tabla1[[#This Row],[Código_Actividad]]="","",CONCATENATE(Tabla1[[#This Row],[POA]],".",Tabla1[[#This Row],[SRS]],".",Tabla1[[#This Row],[AREA]],".",Tabla1[[#This Row],[TIPO]]))</f>
        <v/>
      </c>
      <c r="C478" s="14" t="str">
        <f>IF(Tabla1[[#This Row],[Código_Actividad]]="","",'[4]Formulario PPGR1'!#REF!)</f>
        <v/>
      </c>
      <c r="D478" s="14" t="str">
        <f>IF(Tabla1[[#This Row],[Código_Actividad]]="","",'[4]Formulario PPGR1'!#REF!)</f>
        <v/>
      </c>
      <c r="E478" s="14" t="str">
        <f>IF(Tabla1[[#This Row],[Código_Actividad]]="","",'[4]Formulario PPGR1'!#REF!)</f>
        <v/>
      </c>
      <c r="F478" s="14" t="str">
        <f>IF(Tabla1[[#This Row],[Código_Actividad]]="","",'[4]Formulario PPGR1'!#REF!)</f>
        <v/>
      </c>
      <c r="G478" s="264"/>
      <c r="H478" s="435" t="s">
        <v>1122</v>
      </c>
      <c r="I478" s="449" t="s">
        <v>851</v>
      </c>
      <c r="J478" s="446">
        <v>36</v>
      </c>
      <c r="K478" s="474">
        <v>980</v>
      </c>
      <c r="L478" s="266">
        <f>+Tabla1[[#This Row],[Precio Unitario]]*Tabla1[[#This Row],[Cantidad de Insumos]]</f>
        <v>35280</v>
      </c>
      <c r="M478" s="267" t="s">
        <v>1019</v>
      </c>
      <c r="N478" s="265"/>
    </row>
    <row r="479" spans="2:14" x14ac:dyDescent="0.2">
      <c r="B479" s="14" t="str">
        <f>IF(Tabla1[[#This Row],[Código_Actividad]]="","",CONCATENATE(Tabla1[[#This Row],[POA]],".",Tabla1[[#This Row],[SRS]],".",Tabla1[[#This Row],[AREA]],".",Tabla1[[#This Row],[TIPO]]))</f>
        <v/>
      </c>
      <c r="C479" s="14" t="str">
        <f>IF(Tabla1[[#This Row],[Código_Actividad]]="","",'[4]Formulario PPGR1'!#REF!)</f>
        <v/>
      </c>
      <c r="D479" s="14" t="str">
        <f>IF(Tabla1[[#This Row],[Código_Actividad]]="","",'[4]Formulario PPGR1'!#REF!)</f>
        <v/>
      </c>
      <c r="E479" s="14" t="str">
        <f>IF(Tabla1[[#This Row],[Código_Actividad]]="","",'[4]Formulario PPGR1'!#REF!)</f>
        <v/>
      </c>
      <c r="F479" s="14" t="str">
        <f>IF(Tabla1[[#This Row],[Código_Actividad]]="","",'[4]Formulario PPGR1'!#REF!)</f>
        <v/>
      </c>
      <c r="G479" s="264"/>
      <c r="H479" s="427" t="s">
        <v>1123</v>
      </c>
      <c r="I479" s="449" t="s">
        <v>851</v>
      </c>
      <c r="J479" s="446">
        <v>55</v>
      </c>
      <c r="K479" s="474">
        <v>1.28</v>
      </c>
      <c r="L479" s="266">
        <f>+Tabla1[[#This Row],[Precio Unitario]]*Tabla1[[#This Row],[Cantidad de Insumos]]</f>
        <v>70.400000000000006</v>
      </c>
      <c r="M479" s="267" t="s">
        <v>1019</v>
      </c>
      <c r="N479" s="265"/>
    </row>
    <row r="480" spans="2:14" x14ac:dyDescent="0.2">
      <c r="B480" s="14" t="str">
        <f>IF(Tabla1[[#This Row],[Código_Actividad]]="","",CONCATENATE(Tabla1[[#This Row],[POA]],".",Tabla1[[#This Row],[SRS]],".",Tabla1[[#This Row],[AREA]],".",Tabla1[[#This Row],[TIPO]]))</f>
        <v/>
      </c>
      <c r="C480" s="14" t="str">
        <f>IF(Tabla1[[#This Row],[Código_Actividad]]="","",'[4]Formulario PPGR1'!#REF!)</f>
        <v/>
      </c>
      <c r="D480" s="14" t="str">
        <f>IF(Tabla1[[#This Row],[Código_Actividad]]="","",'[4]Formulario PPGR1'!#REF!)</f>
        <v/>
      </c>
      <c r="E480" s="14" t="str">
        <f>IF(Tabla1[[#This Row],[Código_Actividad]]="","",'[4]Formulario PPGR1'!#REF!)</f>
        <v/>
      </c>
      <c r="F480" s="14" t="str">
        <f>IF(Tabla1[[#This Row],[Código_Actividad]]="","",'[4]Formulario PPGR1'!#REF!)</f>
        <v/>
      </c>
      <c r="G480" s="264"/>
      <c r="H480" s="431" t="s">
        <v>1124</v>
      </c>
      <c r="I480" s="452" t="s">
        <v>851</v>
      </c>
      <c r="J480" s="451">
        <v>240</v>
      </c>
      <c r="K480" s="489">
        <v>208.33</v>
      </c>
      <c r="L480" s="266">
        <f>+Tabla1[[#This Row],[Precio Unitario]]*Tabla1[[#This Row],[Cantidad de Insumos]]</f>
        <v>49999.200000000004</v>
      </c>
      <c r="M480" s="267" t="s">
        <v>1019</v>
      </c>
      <c r="N480" s="265"/>
    </row>
    <row r="481" spans="2:14" x14ac:dyDescent="0.2">
      <c r="B481" s="14" t="str">
        <f>IF(Tabla1[[#This Row],[Código_Actividad]]="","",CONCATENATE(Tabla1[[#This Row],[POA]],".",Tabla1[[#This Row],[SRS]],".",Tabla1[[#This Row],[AREA]],".",Tabla1[[#This Row],[TIPO]]))</f>
        <v/>
      </c>
      <c r="C481" s="14" t="str">
        <f>IF(Tabla1[[#This Row],[Código_Actividad]]="","",'[4]Formulario PPGR1'!#REF!)</f>
        <v/>
      </c>
      <c r="D481" s="14" t="str">
        <f>IF(Tabla1[[#This Row],[Código_Actividad]]="","",'[4]Formulario PPGR1'!#REF!)</f>
        <v/>
      </c>
      <c r="E481" s="14" t="str">
        <f>IF(Tabla1[[#This Row],[Código_Actividad]]="","",'[4]Formulario PPGR1'!#REF!)</f>
        <v/>
      </c>
      <c r="F481" s="14" t="str">
        <f>IF(Tabla1[[#This Row],[Código_Actividad]]="","",'[4]Formulario PPGR1'!#REF!)</f>
        <v/>
      </c>
      <c r="G481" s="264"/>
      <c r="H481" s="427" t="s">
        <v>1125</v>
      </c>
      <c r="I481" s="448" t="s">
        <v>851</v>
      </c>
      <c r="J481" s="448">
        <v>120</v>
      </c>
      <c r="K481" s="473">
        <v>366.66</v>
      </c>
      <c r="L481" s="266">
        <f>+Tabla1[[#This Row],[Precio Unitario]]*Tabla1[[#This Row],[Cantidad de Insumos]]</f>
        <v>43999.200000000004</v>
      </c>
      <c r="M481" s="267" t="s">
        <v>1019</v>
      </c>
      <c r="N481" s="265"/>
    </row>
    <row r="482" spans="2:14" x14ac:dyDescent="0.2">
      <c r="B482" s="14" t="str">
        <f>IF(Tabla1[[#This Row],[Código_Actividad]]="","",CONCATENATE(Tabla1[[#This Row],[POA]],".",Tabla1[[#This Row],[SRS]],".",Tabla1[[#This Row],[AREA]],".",Tabla1[[#This Row],[TIPO]]))</f>
        <v/>
      </c>
      <c r="C482" s="14" t="str">
        <f>IF(Tabla1[[#This Row],[Código_Actividad]]="","",'[4]Formulario PPGR1'!#REF!)</f>
        <v/>
      </c>
      <c r="D482" s="14" t="str">
        <f>IF(Tabla1[[#This Row],[Código_Actividad]]="","",'[4]Formulario PPGR1'!#REF!)</f>
        <v/>
      </c>
      <c r="E482" s="14" t="str">
        <f>IF(Tabla1[[#This Row],[Código_Actividad]]="","",'[4]Formulario PPGR1'!#REF!)</f>
        <v/>
      </c>
      <c r="F482" s="14" t="str">
        <f>IF(Tabla1[[#This Row],[Código_Actividad]]="","",'[4]Formulario PPGR1'!#REF!)</f>
        <v/>
      </c>
      <c r="G482" s="264"/>
      <c r="H482" s="427" t="s">
        <v>1126</v>
      </c>
      <c r="I482" s="448" t="s">
        <v>851</v>
      </c>
      <c r="J482" s="448">
        <v>70</v>
      </c>
      <c r="K482" s="473">
        <v>31</v>
      </c>
      <c r="L482" s="266">
        <f>+Tabla1[[#This Row],[Precio Unitario]]*Tabla1[[#This Row],[Cantidad de Insumos]]</f>
        <v>2170</v>
      </c>
      <c r="M482" s="267" t="s">
        <v>1019</v>
      </c>
      <c r="N482" s="265"/>
    </row>
    <row r="483" spans="2:14" x14ac:dyDescent="0.2">
      <c r="B483" s="14" t="str">
        <f>IF(Tabla1[[#This Row],[Código_Actividad]]="","",CONCATENATE(Tabla1[[#This Row],[POA]],".",Tabla1[[#This Row],[SRS]],".",Tabla1[[#This Row],[AREA]],".",Tabla1[[#This Row],[TIPO]]))</f>
        <v/>
      </c>
      <c r="C483" s="14" t="str">
        <f>IF(Tabla1[[#This Row],[Código_Actividad]]="","",'[4]Formulario PPGR1'!#REF!)</f>
        <v/>
      </c>
      <c r="D483" s="14" t="str">
        <f>IF(Tabla1[[#This Row],[Código_Actividad]]="","",'[4]Formulario PPGR1'!#REF!)</f>
        <v/>
      </c>
      <c r="E483" s="14" t="str">
        <f>IF(Tabla1[[#This Row],[Código_Actividad]]="","",'[4]Formulario PPGR1'!#REF!)</f>
        <v/>
      </c>
      <c r="F483" s="14" t="str">
        <f>IF(Tabla1[[#This Row],[Código_Actividad]]="","",'[4]Formulario PPGR1'!#REF!)</f>
        <v/>
      </c>
      <c r="G483" s="264"/>
      <c r="H483" s="427" t="s">
        <v>1127</v>
      </c>
      <c r="I483" s="448" t="s">
        <v>851</v>
      </c>
      <c r="J483" s="448">
        <v>80</v>
      </c>
      <c r="K483" s="473">
        <v>625</v>
      </c>
      <c r="L483" s="266">
        <f>+Tabla1[[#This Row],[Precio Unitario]]*Tabla1[[#This Row],[Cantidad de Insumos]]</f>
        <v>50000</v>
      </c>
      <c r="M483" s="267" t="s">
        <v>1019</v>
      </c>
      <c r="N483" s="265"/>
    </row>
    <row r="484" spans="2:14" x14ac:dyDescent="0.2">
      <c r="B484" s="14" t="str">
        <f>IF(Tabla1[[#This Row],[Código_Actividad]]="","",CONCATENATE(Tabla1[[#This Row],[POA]],".",Tabla1[[#This Row],[SRS]],".",Tabla1[[#This Row],[AREA]],".",Tabla1[[#This Row],[TIPO]]))</f>
        <v/>
      </c>
      <c r="C484" s="14" t="str">
        <f>IF(Tabla1[[#This Row],[Código_Actividad]]="","",'[4]Formulario PPGR1'!#REF!)</f>
        <v/>
      </c>
      <c r="D484" s="14" t="str">
        <f>IF(Tabla1[[#This Row],[Código_Actividad]]="","",'[4]Formulario PPGR1'!#REF!)</f>
        <v/>
      </c>
      <c r="E484" s="14" t="str">
        <f>IF(Tabla1[[#This Row],[Código_Actividad]]="","",'[4]Formulario PPGR1'!#REF!)</f>
        <v/>
      </c>
      <c r="F484" s="14" t="str">
        <f>IF(Tabla1[[#This Row],[Código_Actividad]]="","",'[4]Formulario PPGR1'!#REF!)</f>
        <v/>
      </c>
      <c r="G484" s="264"/>
      <c r="H484" s="427" t="s">
        <v>1128</v>
      </c>
      <c r="I484" s="448" t="s">
        <v>851</v>
      </c>
      <c r="J484" s="448">
        <v>2000</v>
      </c>
      <c r="K484" s="473">
        <v>24</v>
      </c>
      <c r="L484" s="266">
        <f>+Tabla1[[#This Row],[Precio Unitario]]*Tabla1[[#This Row],[Cantidad de Insumos]]</f>
        <v>48000</v>
      </c>
      <c r="M484" s="267" t="s">
        <v>1019</v>
      </c>
      <c r="N484" s="265"/>
    </row>
    <row r="485" spans="2:14" x14ac:dyDescent="0.2">
      <c r="B485" s="14" t="str">
        <f>IF(Tabla1[[#This Row],[Código_Actividad]]="","",CONCATENATE(Tabla1[[#This Row],[POA]],".",Tabla1[[#This Row],[SRS]],".",Tabla1[[#This Row],[AREA]],".",Tabla1[[#This Row],[TIPO]]))</f>
        <v/>
      </c>
      <c r="C485" s="14" t="str">
        <f>IF(Tabla1[[#This Row],[Código_Actividad]]="","",'[4]Formulario PPGR1'!#REF!)</f>
        <v/>
      </c>
      <c r="D485" s="14" t="str">
        <f>IF(Tabla1[[#This Row],[Código_Actividad]]="","",'[4]Formulario PPGR1'!#REF!)</f>
        <v/>
      </c>
      <c r="E485" s="14" t="str">
        <f>IF(Tabla1[[#This Row],[Código_Actividad]]="","",'[4]Formulario PPGR1'!#REF!)</f>
        <v/>
      </c>
      <c r="F485" s="14" t="str">
        <f>IF(Tabla1[[#This Row],[Código_Actividad]]="","",'[4]Formulario PPGR1'!#REF!)</f>
        <v/>
      </c>
      <c r="G485" s="264"/>
      <c r="H485" s="427" t="s">
        <v>1129</v>
      </c>
      <c r="I485" s="449" t="s">
        <v>1104</v>
      </c>
      <c r="J485" s="448">
        <v>2</v>
      </c>
      <c r="K485" s="491">
        <v>139.25</v>
      </c>
      <c r="L485" s="266">
        <f>+Tabla1[[#This Row],[Precio Unitario]]*Tabla1[[#This Row],[Cantidad de Insumos]]</f>
        <v>278.5</v>
      </c>
      <c r="M485" s="267" t="s">
        <v>1019</v>
      </c>
      <c r="N485" s="265"/>
    </row>
    <row r="486" spans="2:14" x14ac:dyDescent="0.2">
      <c r="B486" s="14" t="str">
        <f>IF(Tabla1[[#This Row],[Código_Actividad]]="","",CONCATENATE(Tabla1[[#This Row],[POA]],".",Tabla1[[#This Row],[SRS]],".",Tabla1[[#This Row],[AREA]],".",Tabla1[[#This Row],[TIPO]]))</f>
        <v/>
      </c>
      <c r="C486" s="14" t="str">
        <f>IF(Tabla1[[#This Row],[Código_Actividad]]="","",'[4]Formulario PPGR1'!#REF!)</f>
        <v/>
      </c>
      <c r="D486" s="14" t="str">
        <f>IF(Tabla1[[#This Row],[Código_Actividad]]="","",'[4]Formulario PPGR1'!#REF!)</f>
        <v/>
      </c>
      <c r="E486" s="14" t="str">
        <f>IF(Tabla1[[#This Row],[Código_Actividad]]="","",'[4]Formulario PPGR1'!#REF!)</f>
        <v/>
      </c>
      <c r="F486" s="14" t="str">
        <f>IF(Tabla1[[#This Row],[Código_Actividad]]="","",'[4]Formulario PPGR1'!#REF!)</f>
        <v/>
      </c>
      <c r="G486" s="264"/>
      <c r="H486" s="427" t="s">
        <v>1130</v>
      </c>
      <c r="I486" s="449" t="s">
        <v>851</v>
      </c>
      <c r="J486" s="448">
        <v>100</v>
      </c>
      <c r="K486" s="492">
        <v>164.5</v>
      </c>
      <c r="L486" s="266">
        <f>+Tabla1[[#This Row],[Precio Unitario]]*Tabla1[[#This Row],[Cantidad de Insumos]]</f>
        <v>16450</v>
      </c>
      <c r="M486" s="267" t="s">
        <v>1019</v>
      </c>
      <c r="N486" s="265"/>
    </row>
    <row r="487" spans="2:14" x14ac:dyDescent="0.2">
      <c r="B487" s="14" t="str">
        <f>IF(Tabla1[[#This Row],[Código_Actividad]]="","",CONCATENATE(Tabla1[[#This Row],[POA]],".",Tabla1[[#This Row],[SRS]],".",Tabla1[[#This Row],[AREA]],".",Tabla1[[#This Row],[TIPO]]))</f>
        <v/>
      </c>
      <c r="C487" s="14" t="str">
        <f>IF(Tabla1[[#This Row],[Código_Actividad]]="","",'[4]Formulario PPGR1'!#REF!)</f>
        <v/>
      </c>
      <c r="D487" s="14" t="str">
        <f>IF(Tabla1[[#This Row],[Código_Actividad]]="","",'[4]Formulario PPGR1'!#REF!)</f>
        <v/>
      </c>
      <c r="E487" s="14" t="str">
        <f>IF(Tabla1[[#This Row],[Código_Actividad]]="","",'[4]Formulario PPGR1'!#REF!)</f>
        <v/>
      </c>
      <c r="F487" s="14" t="str">
        <f>IF(Tabla1[[#This Row],[Código_Actividad]]="","",'[4]Formulario PPGR1'!#REF!)</f>
        <v/>
      </c>
      <c r="G487" s="264"/>
      <c r="H487" s="427" t="s">
        <v>1131</v>
      </c>
      <c r="I487" s="454" t="s">
        <v>1132</v>
      </c>
      <c r="J487" s="448">
        <v>200</v>
      </c>
      <c r="K487" s="492">
        <v>408.99</v>
      </c>
      <c r="L487" s="266">
        <f>+Tabla1[[#This Row],[Precio Unitario]]*Tabla1[[#This Row],[Cantidad de Insumos]]</f>
        <v>81798</v>
      </c>
      <c r="M487" s="267" t="s">
        <v>1019</v>
      </c>
      <c r="N487" s="265"/>
    </row>
    <row r="488" spans="2:14" x14ac:dyDescent="0.2">
      <c r="B488" s="14" t="str">
        <f>IF(Tabla1[[#This Row],[Código_Actividad]]="","",CONCATENATE(Tabla1[[#This Row],[POA]],".",Tabla1[[#This Row],[SRS]],".",Tabla1[[#This Row],[AREA]],".",Tabla1[[#This Row],[TIPO]]))</f>
        <v/>
      </c>
      <c r="C488" s="14" t="str">
        <f>IF(Tabla1[[#This Row],[Código_Actividad]]="","",'[4]Formulario PPGR1'!#REF!)</f>
        <v/>
      </c>
      <c r="D488" s="14" t="str">
        <f>IF(Tabla1[[#This Row],[Código_Actividad]]="","",'[4]Formulario PPGR1'!#REF!)</f>
        <v/>
      </c>
      <c r="E488" s="14" t="str">
        <f>IF(Tabla1[[#This Row],[Código_Actividad]]="","",'[4]Formulario PPGR1'!#REF!)</f>
        <v/>
      </c>
      <c r="F488" s="14" t="str">
        <f>IF(Tabla1[[#This Row],[Código_Actividad]]="","",'[4]Formulario PPGR1'!#REF!)</f>
        <v/>
      </c>
      <c r="G488" s="264"/>
      <c r="H488" s="427" t="s">
        <v>1133</v>
      </c>
      <c r="I488" s="455" t="s">
        <v>1132</v>
      </c>
      <c r="J488" s="448">
        <v>240</v>
      </c>
      <c r="K488" s="473">
        <v>559.65</v>
      </c>
      <c r="L488" s="266">
        <f>+Tabla1[[#This Row],[Precio Unitario]]*Tabla1[[#This Row],[Cantidad de Insumos]]</f>
        <v>134316</v>
      </c>
      <c r="M488" s="267" t="s">
        <v>1019</v>
      </c>
      <c r="N488" s="265"/>
    </row>
    <row r="489" spans="2:14" x14ac:dyDescent="0.2">
      <c r="B489" s="14" t="str">
        <f>IF(Tabla1[[#This Row],[Código_Actividad]]="","",CONCATENATE(Tabla1[[#This Row],[POA]],".",Tabla1[[#This Row],[SRS]],".",Tabla1[[#This Row],[AREA]],".",Tabla1[[#This Row],[TIPO]]))</f>
        <v/>
      </c>
      <c r="C489" s="14" t="str">
        <f>IF(Tabla1[[#This Row],[Código_Actividad]]="","",'[4]Formulario PPGR1'!#REF!)</f>
        <v/>
      </c>
      <c r="D489" s="14" t="str">
        <f>IF(Tabla1[[#This Row],[Código_Actividad]]="","",'[4]Formulario PPGR1'!#REF!)</f>
        <v/>
      </c>
      <c r="E489" s="14" t="str">
        <f>IF(Tabla1[[#This Row],[Código_Actividad]]="","",'[4]Formulario PPGR1'!#REF!)</f>
        <v/>
      </c>
      <c r="F489" s="14" t="str">
        <f>IF(Tabla1[[#This Row],[Código_Actividad]]="","",'[4]Formulario PPGR1'!#REF!)</f>
        <v/>
      </c>
      <c r="G489" s="264"/>
      <c r="H489" s="427" t="s">
        <v>1134</v>
      </c>
      <c r="I489" s="455" t="s">
        <v>851</v>
      </c>
      <c r="J489" s="448">
        <v>600</v>
      </c>
      <c r="K489" s="473">
        <v>20.48</v>
      </c>
      <c r="L489" s="266">
        <f>+Tabla1[[#This Row],[Precio Unitario]]*Tabla1[[#This Row],[Cantidad de Insumos]]</f>
        <v>12288</v>
      </c>
      <c r="M489" s="267" t="s">
        <v>1019</v>
      </c>
      <c r="N489" s="265"/>
    </row>
    <row r="490" spans="2:14" x14ac:dyDescent="0.2">
      <c r="B490" s="14" t="str">
        <f>IF(Tabla1[[#This Row],[Código_Actividad]]="","",CONCATENATE(Tabla1[[#This Row],[POA]],".",Tabla1[[#This Row],[SRS]],".",Tabla1[[#This Row],[AREA]],".",Tabla1[[#This Row],[TIPO]]))</f>
        <v/>
      </c>
      <c r="C490" s="14" t="str">
        <f>IF(Tabla1[[#This Row],[Código_Actividad]]="","",'[4]Formulario PPGR1'!#REF!)</f>
        <v/>
      </c>
      <c r="D490" s="14" t="str">
        <f>IF(Tabla1[[#This Row],[Código_Actividad]]="","",'[4]Formulario PPGR1'!#REF!)</f>
        <v/>
      </c>
      <c r="E490" s="14" t="str">
        <f>IF(Tabla1[[#This Row],[Código_Actividad]]="","",'[4]Formulario PPGR1'!#REF!)</f>
        <v/>
      </c>
      <c r="F490" s="14" t="str">
        <f>IF(Tabla1[[#This Row],[Código_Actividad]]="","",'[4]Formulario PPGR1'!#REF!)</f>
        <v/>
      </c>
      <c r="G490" s="264"/>
      <c r="H490" s="427" t="s">
        <v>1135</v>
      </c>
      <c r="I490" s="455" t="s">
        <v>1062</v>
      </c>
      <c r="J490" s="448">
        <v>600</v>
      </c>
      <c r="K490" s="473">
        <v>86.75</v>
      </c>
      <c r="L490" s="266">
        <f>+Tabla1[[#This Row],[Precio Unitario]]*Tabla1[[#This Row],[Cantidad de Insumos]]</f>
        <v>52050</v>
      </c>
      <c r="M490" s="267" t="s">
        <v>1019</v>
      </c>
      <c r="N490" s="265"/>
    </row>
    <row r="491" spans="2:14" x14ac:dyDescent="0.2">
      <c r="B491" s="14" t="str">
        <f>IF(Tabla1[[#This Row],[Código_Actividad]]="","",CONCATENATE(Tabla1[[#This Row],[POA]],".",Tabla1[[#This Row],[SRS]],".",Tabla1[[#This Row],[AREA]],".",Tabla1[[#This Row],[TIPO]]))</f>
        <v/>
      </c>
      <c r="C491" s="14" t="str">
        <f>IF(Tabla1[[#This Row],[Código_Actividad]]="","",'[4]Formulario PPGR1'!#REF!)</f>
        <v/>
      </c>
      <c r="D491" s="14" t="str">
        <f>IF(Tabla1[[#This Row],[Código_Actividad]]="","",'[4]Formulario PPGR1'!#REF!)</f>
        <v/>
      </c>
      <c r="E491" s="14" t="str">
        <f>IF(Tabla1[[#This Row],[Código_Actividad]]="","",'[4]Formulario PPGR1'!#REF!)</f>
        <v/>
      </c>
      <c r="F491" s="14" t="str">
        <f>IF(Tabla1[[#This Row],[Código_Actividad]]="","",'[4]Formulario PPGR1'!#REF!)</f>
        <v/>
      </c>
      <c r="G491" s="264"/>
      <c r="H491" s="427" t="s">
        <v>1136</v>
      </c>
      <c r="I491" s="455" t="s">
        <v>851</v>
      </c>
      <c r="J491" s="448">
        <v>160</v>
      </c>
      <c r="K491" s="473">
        <v>1900</v>
      </c>
      <c r="L491" s="266">
        <f>+Tabla1[[#This Row],[Precio Unitario]]*Tabla1[[#This Row],[Cantidad de Insumos]]</f>
        <v>304000</v>
      </c>
      <c r="M491" s="267" t="s">
        <v>1019</v>
      </c>
      <c r="N491" s="265"/>
    </row>
    <row r="492" spans="2:14" x14ac:dyDescent="0.2">
      <c r="B492" s="14" t="str">
        <f>IF(Tabla1[[#This Row],[Código_Actividad]]="","",CONCATENATE(Tabla1[[#This Row],[POA]],".",Tabla1[[#This Row],[SRS]],".",Tabla1[[#This Row],[AREA]],".",Tabla1[[#This Row],[TIPO]]))</f>
        <v/>
      </c>
      <c r="C492" s="14" t="str">
        <f>IF(Tabla1[[#This Row],[Código_Actividad]]="","",'[4]Formulario PPGR1'!#REF!)</f>
        <v/>
      </c>
      <c r="D492" s="14" t="str">
        <f>IF(Tabla1[[#This Row],[Código_Actividad]]="","",'[4]Formulario PPGR1'!#REF!)</f>
        <v/>
      </c>
      <c r="E492" s="14" t="str">
        <f>IF(Tabla1[[#This Row],[Código_Actividad]]="","",'[4]Formulario PPGR1'!#REF!)</f>
        <v/>
      </c>
      <c r="F492" s="14" t="str">
        <f>IF(Tabla1[[#This Row],[Código_Actividad]]="","",'[4]Formulario PPGR1'!#REF!)</f>
        <v/>
      </c>
      <c r="G492" s="264"/>
      <c r="H492" s="427" t="s">
        <v>1137</v>
      </c>
      <c r="I492" s="448" t="s">
        <v>1132</v>
      </c>
      <c r="J492" s="443">
        <v>800</v>
      </c>
      <c r="K492" s="482">
        <v>598</v>
      </c>
      <c r="L492" s="266">
        <f>+Tabla1[[#This Row],[Precio Unitario]]*Tabla1[[#This Row],[Cantidad de Insumos]]</f>
        <v>478400</v>
      </c>
      <c r="M492" s="267" t="s">
        <v>1019</v>
      </c>
      <c r="N492" s="265"/>
    </row>
    <row r="493" spans="2:14" x14ac:dyDescent="0.2">
      <c r="B493" s="14" t="str">
        <f>IF(Tabla1[[#This Row],[Código_Actividad]]="","",CONCATENATE(Tabla1[[#This Row],[POA]],".",Tabla1[[#This Row],[SRS]],".",Tabla1[[#This Row],[AREA]],".",Tabla1[[#This Row],[TIPO]]))</f>
        <v/>
      </c>
      <c r="C493" s="14" t="str">
        <f>IF(Tabla1[[#This Row],[Código_Actividad]]="","",'[4]Formulario PPGR1'!#REF!)</f>
        <v/>
      </c>
      <c r="D493" s="14" t="str">
        <f>IF(Tabla1[[#This Row],[Código_Actividad]]="","",'[4]Formulario PPGR1'!#REF!)</f>
        <v/>
      </c>
      <c r="E493" s="14" t="str">
        <f>IF(Tabla1[[#This Row],[Código_Actividad]]="","",'[4]Formulario PPGR1'!#REF!)</f>
        <v/>
      </c>
      <c r="F493" s="14" t="str">
        <f>IF(Tabla1[[#This Row],[Código_Actividad]]="","",'[4]Formulario PPGR1'!#REF!)</f>
        <v/>
      </c>
      <c r="G493" s="264"/>
      <c r="H493" s="427" t="s">
        <v>1138</v>
      </c>
      <c r="I493" s="448" t="s">
        <v>851</v>
      </c>
      <c r="J493" s="443">
        <v>100</v>
      </c>
      <c r="K493" s="482">
        <v>9500</v>
      </c>
      <c r="L493" s="266">
        <f>+Tabla1[[#This Row],[Precio Unitario]]*Tabla1[[#This Row],[Cantidad de Insumos]]</f>
        <v>950000</v>
      </c>
      <c r="M493" s="267" t="s">
        <v>1019</v>
      </c>
      <c r="N493" s="265"/>
    </row>
    <row r="494" spans="2:14" x14ac:dyDescent="0.25">
      <c r="B494" s="14" t="str">
        <f>IF(Tabla1[[#This Row],[Código_Actividad]]="","",CONCATENATE(Tabla1[[#This Row],[POA]],".",Tabla1[[#This Row],[SRS]],".",Tabla1[[#This Row],[AREA]],".",Tabla1[[#This Row],[TIPO]]))</f>
        <v/>
      </c>
      <c r="C494" s="14" t="str">
        <f>IF(Tabla1[[#This Row],[Código_Actividad]]="","",'[4]Formulario PPGR1'!#REF!)</f>
        <v/>
      </c>
      <c r="D494" s="14" t="str">
        <f>IF(Tabla1[[#This Row],[Código_Actividad]]="","",'[4]Formulario PPGR1'!#REF!)</f>
        <v/>
      </c>
      <c r="E494" s="14" t="str">
        <f>IF(Tabla1[[#This Row],[Código_Actividad]]="","",'[4]Formulario PPGR1'!#REF!)</f>
        <v/>
      </c>
      <c r="F494" s="14" t="str">
        <f>IF(Tabla1[[#This Row],[Código_Actividad]]="","",'[4]Formulario PPGR1'!#REF!)</f>
        <v/>
      </c>
      <c r="G494" s="264"/>
      <c r="H494" s="461" t="s">
        <v>1139</v>
      </c>
      <c r="I494" s="456" t="s">
        <v>851</v>
      </c>
      <c r="J494" s="445">
        <v>200</v>
      </c>
      <c r="K494" s="482">
        <v>2.87</v>
      </c>
      <c r="L494" s="266">
        <f>+Tabla1[[#This Row],[Precio Unitario]]*Tabla1[[#This Row],[Cantidad de Insumos]]</f>
        <v>574</v>
      </c>
      <c r="M494" s="267" t="s">
        <v>1019</v>
      </c>
      <c r="N494" s="265"/>
    </row>
    <row r="495" spans="2:14" x14ac:dyDescent="0.25">
      <c r="B495" s="14" t="str">
        <f>IF(Tabla1[[#This Row],[Código_Actividad]]="","",CONCATENATE(Tabla1[[#This Row],[POA]],".",Tabla1[[#This Row],[SRS]],".",Tabla1[[#This Row],[AREA]],".",Tabla1[[#This Row],[TIPO]]))</f>
        <v/>
      </c>
      <c r="C495" s="14" t="str">
        <f>IF(Tabla1[[#This Row],[Código_Actividad]]="","",'[4]Formulario PPGR1'!#REF!)</f>
        <v/>
      </c>
      <c r="D495" s="14" t="str">
        <f>IF(Tabla1[[#This Row],[Código_Actividad]]="","",'[4]Formulario PPGR1'!#REF!)</f>
        <v/>
      </c>
      <c r="E495" s="14" t="str">
        <f>IF(Tabla1[[#This Row],[Código_Actividad]]="","",'[4]Formulario PPGR1'!#REF!)</f>
        <v/>
      </c>
      <c r="F495" s="14" t="str">
        <f>IF(Tabla1[[#This Row],[Código_Actividad]]="","",'[4]Formulario PPGR1'!#REF!)</f>
        <v/>
      </c>
      <c r="G495" s="264"/>
      <c r="H495" s="458" t="s">
        <v>1140</v>
      </c>
      <c r="I495" s="456" t="s">
        <v>1054</v>
      </c>
      <c r="J495" s="445">
        <v>500</v>
      </c>
      <c r="K495" s="482">
        <v>1417.5</v>
      </c>
      <c r="L495" s="266">
        <f>+Tabla1[[#This Row],[Precio Unitario]]*Tabla1[[#This Row],[Cantidad de Insumos]]</f>
        <v>708750</v>
      </c>
      <c r="M495" s="267" t="s">
        <v>1019</v>
      </c>
      <c r="N495" s="265"/>
    </row>
    <row r="496" spans="2:14" x14ac:dyDescent="0.25">
      <c r="B496" s="14" t="str">
        <f>IF(Tabla1[[#This Row],[Código_Actividad]]="","",CONCATENATE(Tabla1[[#This Row],[POA]],".",Tabla1[[#This Row],[SRS]],".",Tabla1[[#This Row],[AREA]],".",Tabla1[[#This Row],[TIPO]]))</f>
        <v/>
      </c>
      <c r="C496" s="14" t="str">
        <f>IF(Tabla1[[#This Row],[Código_Actividad]]="","",'[4]Formulario PPGR1'!#REF!)</f>
        <v/>
      </c>
      <c r="D496" s="14" t="str">
        <f>IF(Tabla1[[#This Row],[Código_Actividad]]="","",'[4]Formulario PPGR1'!#REF!)</f>
        <v/>
      </c>
      <c r="E496" s="14" t="str">
        <f>IF(Tabla1[[#This Row],[Código_Actividad]]="","",'[4]Formulario PPGR1'!#REF!)</f>
        <v/>
      </c>
      <c r="F496" s="14" t="str">
        <f>IF(Tabla1[[#This Row],[Código_Actividad]]="","",'[4]Formulario PPGR1'!#REF!)</f>
        <v/>
      </c>
      <c r="G496" s="264"/>
      <c r="H496" s="462" t="s">
        <v>1141</v>
      </c>
      <c r="I496" s="456" t="s">
        <v>851</v>
      </c>
      <c r="J496" s="445">
        <v>600</v>
      </c>
      <c r="K496" s="482">
        <v>31900</v>
      </c>
      <c r="L496" s="266">
        <f>+Tabla1[[#This Row],[Precio Unitario]]*Tabla1[[#This Row],[Cantidad de Insumos]]</f>
        <v>19140000</v>
      </c>
      <c r="M496" s="267" t="s">
        <v>1019</v>
      </c>
      <c r="N496" s="265"/>
    </row>
    <row r="497" spans="2:14" x14ac:dyDescent="0.2">
      <c r="B497" s="14" t="str">
        <f>IF(Tabla1[[#This Row],[Código_Actividad]]="","",CONCATENATE(Tabla1[[#This Row],[POA]],".",Tabla1[[#This Row],[SRS]],".",Tabla1[[#This Row],[AREA]],".",Tabla1[[#This Row],[TIPO]]))</f>
        <v/>
      </c>
      <c r="C497" s="14" t="str">
        <f>IF(Tabla1[[#This Row],[Código_Actividad]]="","",'[4]Formulario PPGR1'!#REF!)</f>
        <v/>
      </c>
      <c r="D497" s="14" t="str">
        <f>IF(Tabla1[[#This Row],[Código_Actividad]]="","",'[4]Formulario PPGR1'!#REF!)</f>
        <v/>
      </c>
      <c r="E497" s="14" t="str">
        <f>IF(Tabla1[[#This Row],[Código_Actividad]]="","",'[4]Formulario PPGR1'!#REF!)</f>
        <v/>
      </c>
      <c r="F497" s="14" t="str">
        <f>IF(Tabla1[[#This Row],[Código_Actividad]]="","",'[4]Formulario PPGR1'!#REF!)</f>
        <v/>
      </c>
      <c r="G497" s="264"/>
      <c r="H497" s="434" t="s">
        <v>1142</v>
      </c>
      <c r="I497" s="456" t="s">
        <v>851</v>
      </c>
      <c r="J497" s="445">
        <v>1000</v>
      </c>
      <c r="K497" s="482">
        <v>73.77</v>
      </c>
      <c r="L497" s="266">
        <f>+Tabla1[[#This Row],[Precio Unitario]]*Tabla1[[#This Row],[Cantidad de Insumos]]</f>
        <v>73770</v>
      </c>
      <c r="M497" s="267" t="s">
        <v>1019</v>
      </c>
      <c r="N497" s="265"/>
    </row>
    <row r="498" spans="2:14" x14ac:dyDescent="0.2">
      <c r="B498" s="14" t="str">
        <f>IF(Tabla1[[#This Row],[Código_Actividad]]="","",CONCATENATE(Tabla1[[#This Row],[POA]],".",Tabla1[[#This Row],[SRS]],".",Tabla1[[#This Row],[AREA]],".",Tabla1[[#This Row],[TIPO]]))</f>
        <v/>
      </c>
      <c r="C498" s="14" t="str">
        <f>IF(Tabla1[[#This Row],[Código_Actividad]]="","",'[4]Formulario PPGR1'!#REF!)</f>
        <v/>
      </c>
      <c r="D498" s="14" t="str">
        <f>IF(Tabla1[[#This Row],[Código_Actividad]]="","",'[4]Formulario PPGR1'!#REF!)</f>
        <v/>
      </c>
      <c r="E498" s="14" t="str">
        <f>IF(Tabla1[[#This Row],[Código_Actividad]]="","",'[4]Formulario PPGR1'!#REF!)</f>
        <v/>
      </c>
      <c r="F498" s="14" t="str">
        <f>IF(Tabla1[[#This Row],[Código_Actividad]]="","",'[4]Formulario PPGR1'!#REF!)</f>
        <v/>
      </c>
      <c r="G498" s="264"/>
      <c r="H498" s="427" t="s">
        <v>1143</v>
      </c>
      <c r="I498" s="449" t="s">
        <v>851</v>
      </c>
      <c r="J498" s="443">
        <v>100</v>
      </c>
      <c r="K498" s="493">
        <v>17.489999999999998</v>
      </c>
      <c r="L498" s="266">
        <f>+Tabla1[[#This Row],[Precio Unitario]]*Tabla1[[#This Row],[Cantidad de Insumos]]</f>
        <v>1748.9999999999998</v>
      </c>
      <c r="M498" s="267" t="s">
        <v>1019</v>
      </c>
      <c r="N498" s="265"/>
    </row>
    <row r="499" spans="2:14" x14ac:dyDescent="0.25">
      <c r="B499" s="14" t="str">
        <f>IF(Tabla1[[#This Row],[Código_Actividad]]="","",CONCATENATE(Tabla1[[#This Row],[POA]],".",Tabla1[[#This Row],[SRS]],".",Tabla1[[#This Row],[AREA]],".",Tabla1[[#This Row],[TIPO]]))</f>
        <v/>
      </c>
      <c r="C499" s="14" t="str">
        <f>IF(Tabla1[[#This Row],[Código_Actividad]]="","",'[4]Formulario PPGR1'!#REF!)</f>
        <v/>
      </c>
      <c r="D499" s="14" t="str">
        <f>IF(Tabla1[[#This Row],[Código_Actividad]]="","",'[4]Formulario PPGR1'!#REF!)</f>
        <v/>
      </c>
      <c r="E499" s="14" t="str">
        <f>IF(Tabla1[[#This Row],[Código_Actividad]]="","",'[4]Formulario PPGR1'!#REF!)</f>
        <v/>
      </c>
      <c r="F499" s="14" t="str">
        <f>IF(Tabla1[[#This Row],[Código_Actividad]]="","",'[4]Formulario PPGR1'!#REF!)</f>
        <v/>
      </c>
      <c r="G499" s="264"/>
      <c r="H499" s="565" t="s">
        <v>1144</v>
      </c>
      <c r="I499" s="449" t="s">
        <v>851</v>
      </c>
      <c r="J499" s="443">
        <v>100</v>
      </c>
      <c r="K499" s="493">
        <v>355.8</v>
      </c>
      <c r="L499" s="266">
        <f>+Tabla1[[#This Row],[Precio Unitario]]*Tabla1[[#This Row],[Cantidad de Insumos]]</f>
        <v>35580</v>
      </c>
      <c r="M499" s="267" t="s">
        <v>1019</v>
      </c>
      <c r="N499" s="265"/>
    </row>
    <row r="500" spans="2:14" x14ac:dyDescent="0.2">
      <c r="B500" s="14" t="str">
        <f>IF(Tabla1[[#This Row],[Código_Actividad]]="","",CONCATENATE(Tabla1[[#This Row],[POA]],".",Tabla1[[#This Row],[SRS]],".",Tabla1[[#This Row],[AREA]],".",Tabla1[[#This Row],[TIPO]]))</f>
        <v/>
      </c>
      <c r="C500" s="14" t="str">
        <f>IF(Tabla1[[#This Row],[Código_Actividad]]="","",'[4]Formulario PPGR1'!#REF!)</f>
        <v/>
      </c>
      <c r="D500" s="14" t="str">
        <f>IF(Tabla1[[#This Row],[Código_Actividad]]="","",'[4]Formulario PPGR1'!#REF!)</f>
        <v/>
      </c>
      <c r="E500" s="14" t="str">
        <f>IF(Tabla1[[#This Row],[Código_Actividad]]="","",'[4]Formulario PPGR1'!#REF!)</f>
        <v/>
      </c>
      <c r="F500" s="14" t="str">
        <f>IF(Tabla1[[#This Row],[Código_Actividad]]="","",'[4]Formulario PPGR1'!#REF!)</f>
        <v/>
      </c>
      <c r="G500" s="264"/>
      <c r="H500" s="427" t="s">
        <v>1145</v>
      </c>
      <c r="I500" s="449" t="s">
        <v>851</v>
      </c>
      <c r="J500" s="443">
        <v>150</v>
      </c>
      <c r="K500" s="493">
        <v>323.27999999999997</v>
      </c>
      <c r="L500" s="266">
        <f>+Tabla1[[#This Row],[Precio Unitario]]*Tabla1[[#This Row],[Cantidad de Insumos]]</f>
        <v>48491.999999999993</v>
      </c>
      <c r="M500" s="267" t="s">
        <v>1019</v>
      </c>
      <c r="N500" s="265"/>
    </row>
    <row r="501" spans="2:14" x14ac:dyDescent="0.2">
      <c r="B501" s="14" t="str">
        <f>IF(Tabla1[[#This Row],[Código_Actividad]]="","",CONCATENATE(Tabla1[[#This Row],[POA]],".",Tabla1[[#This Row],[SRS]],".",Tabla1[[#This Row],[AREA]],".",Tabla1[[#This Row],[TIPO]]))</f>
        <v/>
      </c>
      <c r="C501" s="14" t="str">
        <f>IF(Tabla1[[#This Row],[Código_Actividad]]="","",'[4]Formulario PPGR1'!#REF!)</f>
        <v/>
      </c>
      <c r="D501" s="14" t="str">
        <f>IF(Tabla1[[#This Row],[Código_Actividad]]="","",'[4]Formulario PPGR1'!#REF!)</f>
        <v/>
      </c>
      <c r="E501" s="14" t="str">
        <f>IF(Tabla1[[#This Row],[Código_Actividad]]="","",'[4]Formulario PPGR1'!#REF!)</f>
        <v/>
      </c>
      <c r="F501" s="14" t="str">
        <f>IF(Tabla1[[#This Row],[Código_Actividad]]="","",'[4]Formulario PPGR1'!#REF!)</f>
        <v/>
      </c>
      <c r="G501" s="264"/>
      <c r="H501" s="427" t="s">
        <v>1146</v>
      </c>
      <c r="I501" s="449" t="s">
        <v>986</v>
      </c>
      <c r="J501" s="443">
        <v>600</v>
      </c>
      <c r="K501" s="493">
        <v>2375</v>
      </c>
      <c r="L501" s="266">
        <f>+Tabla1[[#This Row],[Precio Unitario]]*Tabla1[[#This Row],[Cantidad de Insumos]]</f>
        <v>1425000</v>
      </c>
      <c r="M501" s="267" t="s">
        <v>1019</v>
      </c>
      <c r="N501" s="265"/>
    </row>
    <row r="502" spans="2:14" ht="30" x14ac:dyDescent="0.2">
      <c r="B502" s="14" t="str">
        <f>IF(Tabla1[[#This Row],[Código_Actividad]]="","",CONCATENATE(Tabla1[[#This Row],[POA]],".",Tabla1[[#This Row],[SRS]],".",Tabla1[[#This Row],[AREA]],".",Tabla1[[#This Row],[TIPO]]))</f>
        <v/>
      </c>
      <c r="C502" s="14" t="str">
        <f>IF(Tabla1[[#This Row],[Código_Actividad]]="","",'[4]Formulario PPGR1'!#REF!)</f>
        <v/>
      </c>
      <c r="D502" s="14" t="str">
        <f>IF(Tabla1[[#This Row],[Código_Actividad]]="","",'[4]Formulario PPGR1'!#REF!)</f>
        <v/>
      </c>
      <c r="E502" s="14" t="str">
        <f>IF(Tabla1[[#This Row],[Código_Actividad]]="","",'[4]Formulario PPGR1'!#REF!)</f>
        <v/>
      </c>
      <c r="F502" s="14" t="str">
        <f>IF(Tabla1[[#This Row],[Código_Actividad]]="","",'[4]Formulario PPGR1'!#REF!)</f>
        <v/>
      </c>
      <c r="G502" s="264"/>
      <c r="H502" s="427" t="s">
        <v>1147</v>
      </c>
      <c r="I502" s="449" t="s">
        <v>851</v>
      </c>
      <c r="J502" s="443">
        <v>600</v>
      </c>
      <c r="K502" s="493">
        <v>8750</v>
      </c>
      <c r="L502" s="266">
        <f>+Tabla1[[#This Row],[Precio Unitario]]*Tabla1[[#This Row],[Cantidad de Insumos]]</f>
        <v>5250000</v>
      </c>
      <c r="M502" s="267" t="s">
        <v>1019</v>
      </c>
      <c r="N502" s="265"/>
    </row>
    <row r="503" spans="2:14" x14ac:dyDescent="0.25">
      <c r="B503" s="14" t="str">
        <f>IF(Tabla1[[#This Row],[Código_Actividad]]="","",CONCATENATE(Tabla1[[#This Row],[POA]],".",Tabla1[[#This Row],[SRS]],".",Tabla1[[#This Row],[AREA]],".",Tabla1[[#This Row],[TIPO]]))</f>
        <v/>
      </c>
      <c r="C503" s="14" t="str">
        <f>IF(Tabla1[[#This Row],[Código_Actividad]]="","",'[4]Formulario PPGR1'!#REF!)</f>
        <v/>
      </c>
      <c r="D503" s="14" t="str">
        <f>IF(Tabla1[[#This Row],[Código_Actividad]]="","",'[4]Formulario PPGR1'!#REF!)</f>
        <v/>
      </c>
      <c r="E503" s="14" t="str">
        <f>IF(Tabla1[[#This Row],[Código_Actividad]]="","",'[4]Formulario PPGR1'!#REF!)</f>
        <v/>
      </c>
      <c r="F503" s="14" t="str">
        <f>IF(Tabla1[[#This Row],[Código_Actividad]]="","",'[4]Formulario PPGR1'!#REF!)</f>
        <v/>
      </c>
      <c r="G503" s="264"/>
      <c r="H503" s="458" t="s">
        <v>1148</v>
      </c>
      <c r="I503" s="449" t="s">
        <v>851</v>
      </c>
      <c r="J503" s="445">
        <v>88</v>
      </c>
      <c r="K503" s="493">
        <v>1500</v>
      </c>
      <c r="L503" s="266">
        <f>+Tabla1[[#This Row],[Precio Unitario]]*Tabla1[[#This Row],[Cantidad de Insumos]]</f>
        <v>132000</v>
      </c>
      <c r="M503" s="267" t="s">
        <v>1019</v>
      </c>
      <c r="N503" s="265"/>
    </row>
    <row r="504" spans="2:14" x14ac:dyDescent="0.2">
      <c r="B504" s="14" t="str">
        <f>IF(Tabla1[[#This Row],[Código_Actividad]]="","",CONCATENATE(Tabla1[[#This Row],[POA]],".",Tabla1[[#This Row],[SRS]],".",Tabla1[[#This Row],[AREA]],".",Tabla1[[#This Row],[TIPO]]))</f>
        <v/>
      </c>
      <c r="C504" s="14" t="str">
        <f>IF(Tabla1[[#This Row],[Código_Actividad]]="","",'[4]Formulario PPGR1'!#REF!)</f>
        <v/>
      </c>
      <c r="D504" s="14" t="str">
        <f>IF(Tabla1[[#This Row],[Código_Actividad]]="","",'[4]Formulario PPGR1'!#REF!)</f>
        <v/>
      </c>
      <c r="E504" s="14" t="str">
        <f>IF(Tabla1[[#This Row],[Código_Actividad]]="","",'[4]Formulario PPGR1'!#REF!)</f>
        <v/>
      </c>
      <c r="F504" s="14" t="str">
        <f>IF(Tabla1[[#This Row],[Código_Actividad]]="","",'[4]Formulario PPGR1'!#REF!)</f>
        <v/>
      </c>
      <c r="G504" s="264"/>
      <c r="H504" s="427" t="s">
        <v>1149</v>
      </c>
      <c r="I504" s="449" t="s">
        <v>851</v>
      </c>
      <c r="J504" s="445">
        <v>50</v>
      </c>
      <c r="K504" s="482">
        <v>638</v>
      </c>
      <c r="L504" s="266">
        <f>+Tabla1[[#This Row],[Precio Unitario]]*Tabla1[[#This Row],[Cantidad de Insumos]]</f>
        <v>31900</v>
      </c>
      <c r="M504" s="267" t="s">
        <v>1019</v>
      </c>
      <c r="N504" s="265"/>
    </row>
    <row r="505" spans="2:14" x14ac:dyDescent="0.2">
      <c r="B505" s="14" t="str">
        <f>IF(Tabla1[[#This Row],[Código_Actividad]]="","",CONCATENATE(Tabla1[[#This Row],[POA]],".",Tabla1[[#This Row],[SRS]],".",Tabla1[[#This Row],[AREA]],".",Tabla1[[#This Row],[TIPO]]))</f>
        <v/>
      </c>
      <c r="C505" s="14" t="str">
        <f>IF(Tabla1[[#This Row],[Código_Actividad]]="","",'[4]Formulario PPGR1'!#REF!)</f>
        <v/>
      </c>
      <c r="D505" s="14" t="str">
        <f>IF(Tabla1[[#This Row],[Código_Actividad]]="","",'[4]Formulario PPGR1'!#REF!)</f>
        <v/>
      </c>
      <c r="E505" s="14" t="str">
        <f>IF(Tabla1[[#This Row],[Código_Actividad]]="","",'[4]Formulario PPGR1'!#REF!)</f>
        <v/>
      </c>
      <c r="F505" s="14" t="str">
        <f>IF(Tabla1[[#This Row],[Código_Actividad]]="","",'[4]Formulario PPGR1'!#REF!)</f>
        <v/>
      </c>
      <c r="G505" s="264"/>
      <c r="H505" s="427" t="s">
        <v>1150</v>
      </c>
      <c r="I505" s="449" t="s">
        <v>1151</v>
      </c>
      <c r="J505" s="445">
        <v>85</v>
      </c>
      <c r="K505" s="482">
        <v>698</v>
      </c>
      <c r="L505" s="266">
        <f>+Tabla1[[#This Row],[Precio Unitario]]*Tabla1[[#This Row],[Cantidad de Insumos]]</f>
        <v>59330</v>
      </c>
      <c r="M505" s="267" t="s">
        <v>1019</v>
      </c>
      <c r="N505" s="265"/>
    </row>
    <row r="506" spans="2:14" x14ac:dyDescent="0.25">
      <c r="B506" s="14" t="str">
        <f>IF(Tabla1[[#This Row],[Código_Actividad]]="","",CONCATENATE(Tabla1[[#This Row],[POA]],".",Tabla1[[#This Row],[SRS]],".",Tabla1[[#This Row],[AREA]],".",Tabla1[[#This Row],[TIPO]]))</f>
        <v/>
      </c>
      <c r="C506" s="14" t="str">
        <f>IF(Tabla1[[#This Row],[Código_Actividad]]="","",'[4]Formulario PPGR1'!#REF!)</f>
        <v/>
      </c>
      <c r="D506" s="14" t="str">
        <f>IF(Tabla1[[#This Row],[Código_Actividad]]="","",'[4]Formulario PPGR1'!#REF!)</f>
        <v/>
      </c>
      <c r="E506" s="14" t="str">
        <f>IF(Tabla1[[#This Row],[Código_Actividad]]="","",'[4]Formulario PPGR1'!#REF!)</f>
        <v/>
      </c>
      <c r="F506" s="14" t="str">
        <f>IF(Tabla1[[#This Row],[Código_Actividad]]="","",'[4]Formulario PPGR1'!#REF!)</f>
        <v/>
      </c>
      <c r="G506" s="264"/>
      <c r="H506" s="463" t="s">
        <v>1152</v>
      </c>
      <c r="I506" s="448" t="s">
        <v>1104</v>
      </c>
      <c r="J506" s="450">
        <v>90</v>
      </c>
      <c r="K506" s="473">
        <v>385</v>
      </c>
      <c r="L506" s="266">
        <f>+Tabla1[[#This Row],[Precio Unitario]]*Tabla1[[#This Row],[Cantidad de Insumos]]</f>
        <v>34650</v>
      </c>
      <c r="M506" s="267" t="s">
        <v>1019</v>
      </c>
      <c r="N506" s="265"/>
    </row>
    <row r="507" spans="2:14" x14ac:dyDescent="0.25">
      <c r="B507" s="14" t="str">
        <f>IF(Tabla1[[#This Row],[Código_Actividad]]="","",CONCATENATE(Tabla1[[#This Row],[POA]],".",Tabla1[[#This Row],[SRS]],".",Tabla1[[#This Row],[AREA]],".",Tabla1[[#This Row],[TIPO]]))</f>
        <v/>
      </c>
      <c r="C507" s="14" t="str">
        <f>IF(Tabla1[[#This Row],[Código_Actividad]]="","",'[4]Formulario PPGR1'!#REF!)</f>
        <v/>
      </c>
      <c r="D507" s="14" t="str">
        <f>IF(Tabla1[[#This Row],[Código_Actividad]]="","",'[4]Formulario PPGR1'!#REF!)</f>
        <v/>
      </c>
      <c r="E507" s="14" t="str">
        <f>IF(Tabla1[[#This Row],[Código_Actividad]]="","",'[4]Formulario PPGR1'!#REF!)</f>
        <v/>
      </c>
      <c r="F507" s="14" t="str">
        <f>IF(Tabla1[[#This Row],[Código_Actividad]]="","",'[4]Formulario PPGR1'!#REF!)</f>
        <v/>
      </c>
      <c r="G507" s="264"/>
      <c r="H507" s="463" t="s">
        <v>1153</v>
      </c>
      <c r="I507" s="448" t="s">
        <v>1154</v>
      </c>
      <c r="J507" s="450">
        <v>200</v>
      </c>
      <c r="K507" s="473">
        <v>2300</v>
      </c>
      <c r="L507" s="266">
        <f>+Tabla1[[#This Row],[Precio Unitario]]*Tabla1[[#This Row],[Cantidad de Insumos]]</f>
        <v>460000</v>
      </c>
      <c r="M507" s="267" t="s">
        <v>1019</v>
      </c>
      <c r="N507" s="265"/>
    </row>
    <row r="508" spans="2:14" x14ac:dyDescent="0.25">
      <c r="B508" s="14" t="str">
        <f>IF(Tabla1[[#This Row],[Código_Actividad]]="","",CONCATENATE(Tabla1[[#This Row],[POA]],".",Tabla1[[#This Row],[SRS]],".",Tabla1[[#This Row],[AREA]],".",Tabla1[[#This Row],[TIPO]]))</f>
        <v/>
      </c>
      <c r="C508" s="14" t="str">
        <f>IF(Tabla1[[#This Row],[Código_Actividad]]="","",'[4]Formulario PPGR1'!#REF!)</f>
        <v/>
      </c>
      <c r="D508" s="14" t="str">
        <f>IF(Tabla1[[#This Row],[Código_Actividad]]="","",'[4]Formulario PPGR1'!#REF!)</f>
        <v/>
      </c>
      <c r="E508" s="14" t="str">
        <f>IF(Tabla1[[#This Row],[Código_Actividad]]="","",'[4]Formulario PPGR1'!#REF!)</f>
        <v/>
      </c>
      <c r="F508" s="14" t="str">
        <f>IF(Tabla1[[#This Row],[Código_Actividad]]="","",'[4]Formulario PPGR1'!#REF!)</f>
        <v/>
      </c>
      <c r="G508" s="264"/>
      <c r="H508" s="464" t="s">
        <v>1155</v>
      </c>
      <c r="I508" s="448" t="s">
        <v>801</v>
      </c>
      <c r="J508" s="450">
        <v>150</v>
      </c>
      <c r="K508" s="473">
        <v>3000</v>
      </c>
      <c r="L508" s="266">
        <f>+Tabla1[[#This Row],[Precio Unitario]]*Tabla1[[#This Row],[Cantidad de Insumos]]</f>
        <v>450000</v>
      </c>
      <c r="M508" s="267" t="s">
        <v>1019</v>
      </c>
      <c r="N508" s="265"/>
    </row>
    <row r="509" spans="2:14" x14ac:dyDescent="0.25">
      <c r="B509" s="14" t="str">
        <f>IF(Tabla1[[#This Row],[Código_Actividad]]="","",CONCATENATE(Tabla1[[#This Row],[POA]],".",Tabla1[[#This Row],[SRS]],".",Tabla1[[#This Row],[AREA]],".",Tabla1[[#This Row],[TIPO]]))</f>
        <v/>
      </c>
      <c r="C509" s="14" t="str">
        <f>IF(Tabla1[[#This Row],[Código_Actividad]]="","",'[4]Formulario PPGR1'!#REF!)</f>
        <v/>
      </c>
      <c r="D509" s="14" t="str">
        <f>IF(Tabla1[[#This Row],[Código_Actividad]]="","",'[4]Formulario PPGR1'!#REF!)</f>
        <v/>
      </c>
      <c r="E509" s="14" t="str">
        <f>IF(Tabla1[[#This Row],[Código_Actividad]]="","",'[4]Formulario PPGR1'!#REF!)</f>
        <v/>
      </c>
      <c r="F509" s="14" t="str">
        <f>IF(Tabla1[[#This Row],[Código_Actividad]]="","",'[4]Formulario PPGR1'!#REF!)</f>
        <v/>
      </c>
      <c r="G509" s="264"/>
      <c r="H509" s="441" t="s">
        <v>1156</v>
      </c>
      <c r="I509" s="448" t="s">
        <v>851</v>
      </c>
      <c r="J509" s="450">
        <v>850</v>
      </c>
      <c r="K509" s="473"/>
      <c r="L509" s="266">
        <f>+Tabla1[[#This Row],[Precio Unitario]]*Tabla1[[#This Row],[Cantidad de Insumos]]</f>
        <v>0</v>
      </c>
      <c r="M509" s="267" t="s">
        <v>1019</v>
      </c>
      <c r="N509" s="265"/>
    </row>
    <row r="510" spans="2:14" x14ac:dyDescent="0.25">
      <c r="B510" s="14" t="str">
        <f>IF(Tabla1[[#This Row],[Código_Actividad]]="","",CONCATENATE(Tabla1[[#This Row],[POA]],".",Tabla1[[#This Row],[SRS]],".",Tabla1[[#This Row],[AREA]],".",Tabla1[[#This Row],[TIPO]]))</f>
        <v/>
      </c>
      <c r="C510" s="14" t="str">
        <f>IF(Tabla1[[#This Row],[Código_Actividad]]="","",'[4]Formulario PPGR1'!#REF!)</f>
        <v/>
      </c>
      <c r="D510" s="14" t="str">
        <f>IF(Tabla1[[#This Row],[Código_Actividad]]="","",'[4]Formulario PPGR1'!#REF!)</f>
        <v/>
      </c>
      <c r="E510" s="14" t="str">
        <f>IF(Tabla1[[#This Row],[Código_Actividad]]="","",'[4]Formulario PPGR1'!#REF!)</f>
        <v/>
      </c>
      <c r="F510" s="14" t="str">
        <f>IF(Tabla1[[#This Row],[Código_Actividad]]="","",'[4]Formulario PPGR1'!#REF!)</f>
        <v/>
      </c>
      <c r="G510" s="264"/>
      <c r="H510" s="441" t="s">
        <v>1157</v>
      </c>
      <c r="I510" s="448" t="s">
        <v>851</v>
      </c>
      <c r="J510" s="450">
        <v>1000</v>
      </c>
      <c r="K510" s="473"/>
      <c r="L510" s="266">
        <f>+Tabla1[[#This Row],[Precio Unitario]]*Tabla1[[#This Row],[Cantidad de Insumos]]</f>
        <v>0</v>
      </c>
      <c r="M510" s="267" t="s">
        <v>1019</v>
      </c>
      <c r="N510" s="265"/>
    </row>
    <row r="511" spans="2:14" ht="30" x14ac:dyDescent="0.25">
      <c r="B511" s="14" t="str">
        <f>IF(Tabla1[[#This Row],[Código_Actividad]]="","",CONCATENATE(Tabla1[[#This Row],[POA]],".",Tabla1[[#This Row],[SRS]],".",Tabla1[[#This Row],[AREA]],".",Tabla1[[#This Row],[TIPO]]))</f>
        <v/>
      </c>
      <c r="C511" s="14" t="str">
        <f>IF(Tabla1[[#This Row],[Código_Actividad]]="","",'[4]Formulario PPGR1'!#REF!)</f>
        <v/>
      </c>
      <c r="D511" s="14" t="str">
        <f>IF(Tabla1[[#This Row],[Código_Actividad]]="","",'[4]Formulario PPGR1'!#REF!)</f>
        <v/>
      </c>
      <c r="E511" s="14" t="str">
        <f>IF(Tabla1[[#This Row],[Código_Actividad]]="","",'[4]Formulario PPGR1'!#REF!)</f>
        <v/>
      </c>
      <c r="F511" s="14" t="str">
        <f>IF(Tabla1[[#This Row],[Código_Actividad]]="","",'[4]Formulario PPGR1'!#REF!)</f>
        <v/>
      </c>
      <c r="G511" s="264"/>
      <c r="H511" s="464" t="s">
        <v>1158</v>
      </c>
      <c r="I511" s="448" t="s">
        <v>851</v>
      </c>
      <c r="J511" s="450">
        <v>200</v>
      </c>
      <c r="K511" s="473">
        <v>855</v>
      </c>
      <c r="L511" s="266">
        <f>+Tabla1[[#This Row],[Precio Unitario]]*Tabla1[[#This Row],[Cantidad de Insumos]]</f>
        <v>171000</v>
      </c>
      <c r="M511" s="267" t="s">
        <v>1019</v>
      </c>
      <c r="N511" s="265"/>
    </row>
    <row r="512" spans="2:14" x14ac:dyDescent="0.25">
      <c r="B512" s="14" t="str">
        <f>IF(Tabla1[[#This Row],[Código_Actividad]]="","",CONCATENATE(Tabla1[[#This Row],[POA]],".",Tabla1[[#This Row],[SRS]],".",Tabla1[[#This Row],[AREA]],".",Tabla1[[#This Row],[TIPO]]))</f>
        <v/>
      </c>
      <c r="C512" s="14" t="str">
        <f>IF(Tabla1[[#This Row],[Código_Actividad]]="","",'[4]Formulario PPGR1'!#REF!)</f>
        <v/>
      </c>
      <c r="D512" s="14" t="str">
        <f>IF(Tabla1[[#This Row],[Código_Actividad]]="","",'[4]Formulario PPGR1'!#REF!)</f>
        <v/>
      </c>
      <c r="E512" s="14" t="str">
        <f>IF(Tabla1[[#This Row],[Código_Actividad]]="","",'[4]Formulario PPGR1'!#REF!)</f>
        <v/>
      </c>
      <c r="F512" s="14" t="str">
        <f>IF(Tabla1[[#This Row],[Código_Actividad]]="","",'[4]Formulario PPGR1'!#REF!)</f>
        <v/>
      </c>
      <c r="G512" s="264"/>
      <c r="H512" s="463" t="s">
        <v>1159</v>
      </c>
      <c r="I512" s="448" t="s">
        <v>851</v>
      </c>
      <c r="J512" s="450">
        <v>250</v>
      </c>
      <c r="K512" s="473">
        <v>51.7</v>
      </c>
      <c r="L512" s="266">
        <f>+Tabla1[[#This Row],[Precio Unitario]]*Tabla1[[#This Row],[Cantidad de Insumos]]</f>
        <v>12925</v>
      </c>
      <c r="M512" s="267" t="s">
        <v>1019</v>
      </c>
      <c r="N512" s="265"/>
    </row>
    <row r="513" spans="2:14" x14ac:dyDescent="0.25">
      <c r="B513" s="14" t="str">
        <f>IF(Tabla1[[#This Row],[Código_Actividad]]="","",CONCATENATE(Tabla1[[#This Row],[POA]],".",Tabla1[[#This Row],[SRS]],".",Tabla1[[#This Row],[AREA]],".",Tabla1[[#This Row],[TIPO]]))</f>
        <v/>
      </c>
      <c r="C513" s="14" t="str">
        <f>IF(Tabla1[[#This Row],[Código_Actividad]]="","",'[4]Formulario PPGR1'!#REF!)</f>
        <v/>
      </c>
      <c r="D513" s="14" t="str">
        <f>IF(Tabla1[[#This Row],[Código_Actividad]]="","",'[4]Formulario PPGR1'!#REF!)</f>
        <v/>
      </c>
      <c r="E513" s="14" t="str">
        <f>IF(Tabla1[[#This Row],[Código_Actividad]]="","",'[4]Formulario PPGR1'!#REF!)</f>
        <v/>
      </c>
      <c r="F513" s="14" t="str">
        <f>IF(Tabla1[[#This Row],[Código_Actividad]]="","",'[4]Formulario PPGR1'!#REF!)</f>
        <v/>
      </c>
      <c r="G513" s="264"/>
      <c r="H513" s="463" t="s">
        <v>1160</v>
      </c>
      <c r="I513" s="448" t="s">
        <v>851</v>
      </c>
      <c r="J513" s="450">
        <v>100</v>
      </c>
      <c r="K513" s="473">
        <v>49.5</v>
      </c>
      <c r="L513" s="266">
        <f>+Tabla1[[#This Row],[Precio Unitario]]*Tabla1[[#This Row],[Cantidad de Insumos]]</f>
        <v>4950</v>
      </c>
      <c r="M513" s="267" t="s">
        <v>1019</v>
      </c>
      <c r="N513" s="265"/>
    </row>
    <row r="514" spans="2:14" x14ac:dyDescent="0.2">
      <c r="B514" s="14" t="str">
        <f>IF(Tabla1[[#This Row],[Código_Actividad]]="","",CONCATENATE(Tabla1[[#This Row],[POA]],".",Tabla1[[#This Row],[SRS]],".",Tabla1[[#This Row],[AREA]],".",Tabla1[[#This Row],[TIPO]]))</f>
        <v/>
      </c>
      <c r="C514" s="14" t="str">
        <f>IF(Tabla1[[#This Row],[Código_Actividad]]="","",'[4]Formulario PPGR1'!#REF!)</f>
        <v/>
      </c>
      <c r="D514" s="14" t="str">
        <f>IF(Tabla1[[#This Row],[Código_Actividad]]="","",'[4]Formulario PPGR1'!#REF!)</f>
        <v/>
      </c>
      <c r="E514" s="14" t="str">
        <f>IF(Tabla1[[#This Row],[Código_Actividad]]="","",'[4]Formulario PPGR1'!#REF!)</f>
        <v/>
      </c>
      <c r="F514" s="14" t="str">
        <f>IF(Tabla1[[#This Row],[Código_Actividad]]="","",'[4]Formulario PPGR1'!#REF!)</f>
        <v/>
      </c>
      <c r="G514" s="264"/>
      <c r="H514" s="427" t="s">
        <v>1161</v>
      </c>
      <c r="I514" s="448" t="s">
        <v>851</v>
      </c>
      <c r="J514" s="448">
        <v>6000</v>
      </c>
      <c r="K514" s="473">
        <v>20.28</v>
      </c>
      <c r="L514" s="266">
        <f>+Tabla1[[#This Row],[Precio Unitario]]*Tabla1[[#This Row],[Cantidad de Insumos]]</f>
        <v>121680</v>
      </c>
      <c r="M514" s="267" t="s">
        <v>1019</v>
      </c>
      <c r="N514" s="265"/>
    </row>
    <row r="515" spans="2:14" x14ac:dyDescent="0.2">
      <c r="B515" s="14" t="str">
        <f>IF(Tabla1[[#This Row],[Código_Actividad]]="","",CONCATENATE(Tabla1[[#This Row],[POA]],".",Tabla1[[#This Row],[SRS]],".",Tabla1[[#This Row],[AREA]],".",Tabla1[[#This Row],[TIPO]]))</f>
        <v/>
      </c>
      <c r="C515" s="14" t="str">
        <f>IF(Tabla1[[#This Row],[Código_Actividad]]="","",'[4]Formulario PPGR1'!#REF!)</f>
        <v/>
      </c>
      <c r="D515" s="14" t="str">
        <f>IF(Tabla1[[#This Row],[Código_Actividad]]="","",'[4]Formulario PPGR1'!#REF!)</f>
        <v/>
      </c>
      <c r="E515" s="14" t="str">
        <f>IF(Tabla1[[#This Row],[Código_Actividad]]="","",'[4]Formulario PPGR1'!#REF!)</f>
        <v/>
      </c>
      <c r="F515" s="14" t="str">
        <f>IF(Tabla1[[#This Row],[Código_Actividad]]="","",'[4]Formulario PPGR1'!#REF!)</f>
        <v/>
      </c>
      <c r="G515" s="264"/>
      <c r="H515" s="427" t="s">
        <v>1162</v>
      </c>
      <c r="I515" s="448" t="s">
        <v>851</v>
      </c>
      <c r="J515" s="448">
        <v>150</v>
      </c>
      <c r="K515" s="474">
        <v>19</v>
      </c>
      <c r="L515" s="266">
        <f>+Tabla1[[#This Row],[Precio Unitario]]*Tabla1[[#This Row],[Cantidad de Insumos]]</f>
        <v>2850</v>
      </c>
      <c r="M515" s="267" t="s">
        <v>1019</v>
      </c>
      <c r="N515" s="265"/>
    </row>
    <row r="516" spans="2:14" x14ac:dyDescent="0.25">
      <c r="B516" s="14" t="str">
        <f>IF(Tabla1[[#This Row],[Código_Actividad]]="","",CONCATENATE(Tabla1[[#This Row],[POA]],".",Tabla1[[#This Row],[SRS]],".",Tabla1[[#This Row],[AREA]],".",Tabla1[[#This Row],[TIPO]]))</f>
        <v/>
      </c>
      <c r="C516" s="14" t="str">
        <f>IF(Tabla1[[#This Row],[Código_Actividad]]="","",'[4]Formulario PPGR1'!#REF!)</f>
        <v/>
      </c>
      <c r="D516" s="14" t="str">
        <f>IF(Tabla1[[#This Row],[Código_Actividad]]="","",'[4]Formulario PPGR1'!#REF!)</f>
        <v/>
      </c>
      <c r="E516" s="14" t="str">
        <f>IF(Tabla1[[#This Row],[Código_Actividad]]="","",'[4]Formulario PPGR1'!#REF!)</f>
        <v/>
      </c>
      <c r="F516" s="14" t="str">
        <f>IF(Tabla1[[#This Row],[Código_Actividad]]="","",'[4]Formulario PPGR1'!#REF!)</f>
        <v/>
      </c>
      <c r="G516" s="264"/>
      <c r="H516" s="565" t="s">
        <v>1163</v>
      </c>
      <c r="I516" s="448" t="s">
        <v>851</v>
      </c>
      <c r="J516" s="448">
        <v>1</v>
      </c>
      <c r="K516" s="494">
        <v>309.32</v>
      </c>
      <c r="L516" s="266">
        <f>+Tabla1[[#This Row],[Precio Unitario]]*Tabla1[[#This Row],[Cantidad de Insumos]]</f>
        <v>309.32</v>
      </c>
      <c r="M516" s="267" t="s">
        <v>1019</v>
      </c>
      <c r="N516" s="265"/>
    </row>
    <row r="517" spans="2:14" x14ac:dyDescent="0.2">
      <c r="B517" s="14" t="str">
        <f>IF(Tabla1[[#This Row],[Código_Actividad]]="","",CONCATENATE(Tabla1[[#This Row],[POA]],".",Tabla1[[#This Row],[SRS]],".",Tabla1[[#This Row],[AREA]],".",Tabla1[[#This Row],[TIPO]]))</f>
        <v/>
      </c>
      <c r="C517" s="14" t="str">
        <f>IF(Tabla1[[#This Row],[Código_Actividad]]="","",'[4]Formulario PPGR1'!#REF!)</f>
        <v/>
      </c>
      <c r="D517" s="14" t="str">
        <f>IF(Tabla1[[#This Row],[Código_Actividad]]="","",'[4]Formulario PPGR1'!#REF!)</f>
        <v/>
      </c>
      <c r="E517" s="14" t="str">
        <f>IF(Tabla1[[#This Row],[Código_Actividad]]="","",'[4]Formulario PPGR1'!#REF!)</f>
        <v/>
      </c>
      <c r="F517" s="14" t="str">
        <f>IF(Tabla1[[#This Row],[Código_Actividad]]="","",'[4]Formulario PPGR1'!#REF!)</f>
        <v/>
      </c>
      <c r="G517" s="264"/>
      <c r="H517" s="427" t="s">
        <v>1164</v>
      </c>
      <c r="I517" s="448" t="s">
        <v>976</v>
      </c>
      <c r="J517" s="448">
        <v>4000</v>
      </c>
      <c r="K517" s="474">
        <v>150</v>
      </c>
      <c r="L517" s="266">
        <f>+Tabla1[[#This Row],[Precio Unitario]]*Tabla1[[#This Row],[Cantidad de Insumos]]</f>
        <v>600000</v>
      </c>
      <c r="M517" s="267" t="s">
        <v>1019</v>
      </c>
      <c r="N517" s="265"/>
    </row>
    <row r="518" spans="2:14" x14ac:dyDescent="0.2">
      <c r="B518" s="14" t="str">
        <f>IF(Tabla1[[#This Row],[Código_Actividad]]="","",CONCATENATE(Tabla1[[#This Row],[POA]],".",Tabla1[[#This Row],[SRS]],".",Tabla1[[#This Row],[AREA]],".",Tabla1[[#This Row],[TIPO]]))</f>
        <v/>
      </c>
      <c r="C518" s="14" t="str">
        <f>IF(Tabla1[[#This Row],[Código_Actividad]]="","",'[4]Formulario PPGR1'!#REF!)</f>
        <v/>
      </c>
      <c r="D518" s="14" t="str">
        <f>IF(Tabla1[[#This Row],[Código_Actividad]]="","",'[4]Formulario PPGR1'!#REF!)</f>
        <v/>
      </c>
      <c r="E518" s="14" t="str">
        <f>IF(Tabla1[[#This Row],[Código_Actividad]]="","",'[4]Formulario PPGR1'!#REF!)</f>
        <v/>
      </c>
      <c r="F518" s="14" t="str">
        <f>IF(Tabla1[[#This Row],[Código_Actividad]]="","",'[4]Formulario PPGR1'!#REF!)</f>
        <v/>
      </c>
      <c r="G518" s="264"/>
      <c r="H518" s="432" t="s">
        <v>1165</v>
      </c>
      <c r="I518" s="446" t="s">
        <v>851</v>
      </c>
      <c r="J518" s="448">
        <v>200</v>
      </c>
      <c r="K518" s="474">
        <v>45</v>
      </c>
      <c r="L518" s="266">
        <f>+Tabla1[[#This Row],[Precio Unitario]]*Tabla1[[#This Row],[Cantidad de Insumos]]</f>
        <v>9000</v>
      </c>
      <c r="M518" s="267" t="s">
        <v>1019</v>
      </c>
      <c r="N518" s="265"/>
    </row>
    <row r="519" spans="2:14" x14ac:dyDescent="0.2">
      <c r="B519" s="14" t="str">
        <f>IF(Tabla1[[#This Row],[Código_Actividad]]="","",CONCATENATE(Tabla1[[#This Row],[POA]],".",Tabla1[[#This Row],[SRS]],".",Tabla1[[#This Row],[AREA]],".",Tabla1[[#This Row],[TIPO]]))</f>
        <v/>
      </c>
      <c r="C519" s="14" t="str">
        <f>IF(Tabla1[[#This Row],[Código_Actividad]]="","",'[4]Formulario PPGR1'!#REF!)</f>
        <v/>
      </c>
      <c r="D519" s="14" t="str">
        <f>IF(Tabla1[[#This Row],[Código_Actividad]]="","",'[4]Formulario PPGR1'!#REF!)</f>
        <v/>
      </c>
      <c r="E519" s="14" t="str">
        <f>IF(Tabla1[[#This Row],[Código_Actividad]]="","",'[4]Formulario PPGR1'!#REF!)</f>
        <v/>
      </c>
      <c r="F519" s="14" t="str">
        <f>IF(Tabla1[[#This Row],[Código_Actividad]]="","",'[4]Formulario PPGR1'!#REF!)</f>
        <v/>
      </c>
      <c r="G519" s="264"/>
      <c r="H519" s="432" t="s">
        <v>1166</v>
      </c>
      <c r="I519" s="446" t="s">
        <v>851</v>
      </c>
      <c r="J519" s="448">
        <v>100</v>
      </c>
      <c r="K519" s="474">
        <v>48</v>
      </c>
      <c r="L519" s="266">
        <f>+Tabla1[[#This Row],[Precio Unitario]]*Tabla1[[#This Row],[Cantidad de Insumos]]</f>
        <v>4800</v>
      </c>
      <c r="M519" s="267" t="s">
        <v>1019</v>
      </c>
      <c r="N519" s="265"/>
    </row>
    <row r="520" spans="2:14" x14ac:dyDescent="0.2">
      <c r="B520" s="14" t="str">
        <f>IF(Tabla1[[#This Row],[Código_Actividad]]="","",CONCATENATE(Tabla1[[#This Row],[POA]],".",Tabla1[[#This Row],[SRS]],".",Tabla1[[#This Row],[AREA]],".",Tabla1[[#This Row],[TIPO]]))</f>
        <v/>
      </c>
      <c r="C520" s="14" t="str">
        <f>IF(Tabla1[[#This Row],[Código_Actividad]]="","",'[4]Formulario PPGR1'!#REF!)</f>
        <v/>
      </c>
      <c r="D520" s="14" t="str">
        <f>IF(Tabla1[[#This Row],[Código_Actividad]]="","",'[4]Formulario PPGR1'!#REF!)</f>
        <v/>
      </c>
      <c r="E520" s="14" t="str">
        <f>IF(Tabla1[[#This Row],[Código_Actividad]]="","",'[4]Formulario PPGR1'!#REF!)</f>
        <v/>
      </c>
      <c r="F520" s="14" t="str">
        <f>IF(Tabla1[[#This Row],[Código_Actividad]]="","",'[4]Formulario PPGR1'!#REF!)</f>
        <v/>
      </c>
      <c r="G520" s="264"/>
      <c r="H520" s="432" t="s">
        <v>1167</v>
      </c>
      <c r="I520" s="446" t="s">
        <v>851</v>
      </c>
      <c r="J520" s="448">
        <v>600</v>
      </c>
      <c r="K520" s="474">
        <v>48</v>
      </c>
      <c r="L520" s="266">
        <f>+Tabla1[[#This Row],[Precio Unitario]]*Tabla1[[#This Row],[Cantidad de Insumos]]</f>
        <v>28800</v>
      </c>
      <c r="M520" s="267" t="s">
        <v>1019</v>
      </c>
      <c r="N520" s="265"/>
    </row>
    <row r="521" spans="2:14" x14ac:dyDescent="0.2">
      <c r="B521" s="14" t="str">
        <f>IF(Tabla1[[#This Row],[Código_Actividad]]="","",CONCATENATE(Tabla1[[#This Row],[POA]],".",Tabla1[[#This Row],[SRS]],".",Tabla1[[#This Row],[AREA]],".",Tabla1[[#This Row],[TIPO]]))</f>
        <v/>
      </c>
      <c r="C521" s="14" t="str">
        <f>IF(Tabla1[[#This Row],[Código_Actividad]]="","",'[4]Formulario PPGR1'!#REF!)</f>
        <v/>
      </c>
      <c r="D521" s="14" t="str">
        <f>IF(Tabla1[[#This Row],[Código_Actividad]]="","",'[4]Formulario PPGR1'!#REF!)</f>
        <v/>
      </c>
      <c r="E521" s="14" t="str">
        <f>IF(Tabla1[[#This Row],[Código_Actividad]]="","",'[4]Formulario PPGR1'!#REF!)</f>
        <v/>
      </c>
      <c r="F521" s="14" t="str">
        <f>IF(Tabla1[[#This Row],[Código_Actividad]]="","",'[4]Formulario PPGR1'!#REF!)</f>
        <v/>
      </c>
      <c r="G521" s="264"/>
      <c r="H521" s="432" t="s">
        <v>1168</v>
      </c>
      <c r="I521" s="451" t="s">
        <v>851</v>
      </c>
      <c r="J521" s="452">
        <v>500</v>
      </c>
      <c r="K521" s="474">
        <v>48</v>
      </c>
      <c r="L521" s="266">
        <f>+Tabla1[[#This Row],[Precio Unitario]]*Tabla1[[#This Row],[Cantidad de Insumos]]</f>
        <v>24000</v>
      </c>
      <c r="M521" s="267" t="s">
        <v>1019</v>
      </c>
      <c r="N521" s="265"/>
    </row>
    <row r="522" spans="2:14" x14ac:dyDescent="0.2">
      <c r="B522" s="14" t="str">
        <f>IF(Tabla1[[#This Row],[Código_Actividad]]="","",CONCATENATE(Tabla1[[#This Row],[POA]],".",Tabla1[[#This Row],[SRS]],".",Tabla1[[#This Row],[AREA]],".",Tabla1[[#This Row],[TIPO]]))</f>
        <v/>
      </c>
      <c r="C522" s="14" t="str">
        <f>IF(Tabla1[[#This Row],[Código_Actividad]]="","",'[4]Formulario PPGR1'!#REF!)</f>
        <v/>
      </c>
      <c r="D522" s="14" t="str">
        <f>IF(Tabla1[[#This Row],[Código_Actividad]]="","",'[4]Formulario PPGR1'!#REF!)</f>
        <v/>
      </c>
      <c r="E522" s="14" t="str">
        <f>IF(Tabla1[[#This Row],[Código_Actividad]]="","",'[4]Formulario PPGR1'!#REF!)</f>
        <v/>
      </c>
      <c r="F522" s="14" t="str">
        <f>IF(Tabla1[[#This Row],[Código_Actividad]]="","",'[4]Formulario PPGR1'!#REF!)</f>
        <v/>
      </c>
      <c r="G522" s="264"/>
      <c r="H522" s="433" t="s">
        <v>1169</v>
      </c>
      <c r="I522" s="448" t="s">
        <v>851</v>
      </c>
      <c r="J522" s="448">
        <v>500</v>
      </c>
      <c r="K522" s="474">
        <v>30.9</v>
      </c>
      <c r="L522" s="266">
        <f>+Tabla1[[#This Row],[Precio Unitario]]*Tabla1[[#This Row],[Cantidad de Insumos]]</f>
        <v>15450</v>
      </c>
      <c r="M522" s="267" t="s">
        <v>1019</v>
      </c>
      <c r="N522" s="265"/>
    </row>
    <row r="523" spans="2:14" x14ac:dyDescent="0.2">
      <c r="B523" s="14" t="str">
        <f>IF(Tabla1[[#This Row],[Código_Actividad]]="","",CONCATENATE(Tabla1[[#This Row],[POA]],".",Tabla1[[#This Row],[SRS]],".",Tabla1[[#This Row],[AREA]],".",Tabla1[[#This Row],[TIPO]]))</f>
        <v/>
      </c>
      <c r="C523" s="14" t="str">
        <f>IF(Tabla1[[#This Row],[Código_Actividad]]="","",'[4]Formulario PPGR1'!#REF!)</f>
        <v/>
      </c>
      <c r="D523" s="14" t="str">
        <f>IF(Tabla1[[#This Row],[Código_Actividad]]="","",'[4]Formulario PPGR1'!#REF!)</f>
        <v/>
      </c>
      <c r="E523" s="14" t="str">
        <f>IF(Tabla1[[#This Row],[Código_Actividad]]="","",'[4]Formulario PPGR1'!#REF!)</f>
        <v/>
      </c>
      <c r="F523" s="14" t="str">
        <f>IF(Tabla1[[#This Row],[Código_Actividad]]="","",'[4]Formulario PPGR1'!#REF!)</f>
        <v/>
      </c>
      <c r="G523" s="264"/>
      <c r="H523" s="427" t="s">
        <v>1170</v>
      </c>
      <c r="I523" s="448" t="s">
        <v>851</v>
      </c>
      <c r="J523" s="448">
        <v>5000</v>
      </c>
      <c r="K523" s="474">
        <v>48</v>
      </c>
      <c r="L523" s="266">
        <f>+Tabla1[[#This Row],[Precio Unitario]]*Tabla1[[#This Row],[Cantidad de Insumos]]</f>
        <v>240000</v>
      </c>
      <c r="M523" s="267" t="s">
        <v>1019</v>
      </c>
      <c r="N523" s="265"/>
    </row>
    <row r="524" spans="2:14" x14ac:dyDescent="0.2">
      <c r="B524" s="14" t="str">
        <f>IF(Tabla1[[#This Row],[Código_Actividad]]="","",CONCATENATE(Tabla1[[#This Row],[POA]],".",Tabla1[[#This Row],[SRS]],".",Tabla1[[#This Row],[AREA]],".",Tabla1[[#This Row],[TIPO]]))</f>
        <v/>
      </c>
      <c r="C524" s="14" t="str">
        <f>IF(Tabla1[[#This Row],[Código_Actividad]]="","",'[4]Formulario PPGR1'!#REF!)</f>
        <v/>
      </c>
      <c r="D524" s="14" t="str">
        <f>IF(Tabla1[[#This Row],[Código_Actividad]]="","",'[4]Formulario PPGR1'!#REF!)</f>
        <v/>
      </c>
      <c r="E524" s="14" t="str">
        <f>IF(Tabla1[[#This Row],[Código_Actividad]]="","",'[4]Formulario PPGR1'!#REF!)</f>
        <v/>
      </c>
      <c r="F524" s="14" t="str">
        <f>IF(Tabla1[[#This Row],[Código_Actividad]]="","",'[4]Formulario PPGR1'!#REF!)</f>
        <v/>
      </c>
      <c r="G524" s="264"/>
      <c r="H524" s="427" t="s">
        <v>1171</v>
      </c>
      <c r="I524" s="448" t="s">
        <v>851</v>
      </c>
      <c r="J524" s="448">
        <v>2500</v>
      </c>
      <c r="K524" s="474">
        <v>39.14</v>
      </c>
      <c r="L524" s="266">
        <f>+Tabla1[[#This Row],[Precio Unitario]]*Tabla1[[#This Row],[Cantidad de Insumos]]</f>
        <v>97850</v>
      </c>
      <c r="M524" s="267" t="s">
        <v>1019</v>
      </c>
      <c r="N524" s="265"/>
    </row>
    <row r="525" spans="2:14" x14ac:dyDescent="0.2">
      <c r="B525" s="14" t="str">
        <f>IF(Tabla1[[#This Row],[Código_Actividad]]="","",CONCATENATE(Tabla1[[#This Row],[POA]],".",Tabla1[[#This Row],[SRS]],".",Tabla1[[#This Row],[AREA]],".",Tabla1[[#This Row],[TIPO]]))</f>
        <v/>
      </c>
      <c r="C525" s="14" t="str">
        <f>IF(Tabla1[[#This Row],[Código_Actividad]]="","",'[4]Formulario PPGR1'!#REF!)</f>
        <v/>
      </c>
      <c r="D525" s="14" t="str">
        <f>IF(Tabla1[[#This Row],[Código_Actividad]]="","",'[4]Formulario PPGR1'!#REF!)</f>
        <v/>
      </c>
      <c r="E525" s="14" t="str">
        <f>IF(Tabla1[[#This Row],[Código_Actividad]]="","",'[4]Formulario PPGR1'!#REF!)</f>
        <v/>
      </c>
      <c r="F525" s="14" t="str">
        <f>IF(Tabla1[[#This Row],[Código_Actividad]]="","",'[4]Formulario PPGR1'!#REF!)</f>
        <v/>
      </c>
      <c r="G525" s="264"/>
      <c r="H525" s="435" t="s">
        <v>1172</v>
      </c>
      <c r="I525" s="448" t="s">
        <v>851</v>
      </c>
      <c r="J525" s="448">
        <v>100</v>
      </c>
      <c r="K525" s="474">
        <v>35</v>
      </c>
      <c r="L525" s="266">
        <f>+Tabla1[[#This Row],[Precio Unitario]]*Tabla1[[#This Row],[Cantidad de Insumos]]</f>
        <v>3500</v>
      </c>
      <c r="M525" s="267" t="s">
        <v>1019</v>
      </c>
      <c r="N525" s="265"/>
    </row>
    <row r="526" spans="2:14" x14ac:dyDescent="0.2">
      <c r="B526" s="14" t="str">
        <f>IF(Tabla1[[#This Row],[Código_Actividad]]="","",CONCATENATE(Tabla1[[#This Row],[POA]],".",Tabla1[[#This Row],[SRS]],".",Tabla1[[#This Row],[AREA]],".",Tabla1[[#This Row],[TIPO]]))</f>
        <v/>
      </c>
      <c r="C526" s="14" t="str">
        <f>IF(Tabla1[[#This Row],[Código_Actividad]]="","",'[4]Formulario PPGR1'!#REF!)</f>
        <v/>
      </c>
      <c r="D526" s="14" t="str">
        <f>IF(Tabla1[[#This Row],[Código_Actividad]]="","",'[4]Formulario PPGR1'!#REF!)</f>
        <v/>
      </c>
      <c r="E526" s="14" t="str">
        <f>IF(Tabla1[[#This Row],[Código_Actividad]]="","",'[4]Formulario PPGR1'!#REF!)</f>
        <v/>
      </c>
      <c r="F526" s="14" t="str">
        <f>IF(Tabla1[[#This Row],[Código_Actividad]]="","",'[4]Formulario PPGR1'!#REF!)</f>
        <v/>
      </c>
      <c r="G526" s="264"/>
      <c r="H526" s="435" t="s">
        <v>1173</v>
      </c>
      <c r="I526" s="448" t="s">
        <v>1064</v>
      </c>
      <c r="J526" s="448">
        <v>15</v>
      </c>
      <c r="K526" s="474">
        <v>700</v>
      </c>
      <c r="L526" s="266">
        <f>+Tabla1[[#This Row],[Precio Unitario]]*Tabla1[[#This Row],[Cantidad de Insumos]]</f>
        <v>10500</v>
      </c>
      <c r="M526" s="267" t="s">
        <v>1019</v>
      </c>
      <c r="N526" s="265"/>
    </row>
    <row r="527" spans="2:14" x14ac:dyDescent="0.2">
      <c r="B527" s="14" t="str">
        <f>IF(Tabla1[[#This Row],[Código_Actividad]]="","",CONCATENATE(Tabla1[[#This Row],[POA]],".",Tabla1[[#This Row],[SRS]],".",Tabla1[[#This Row],[AREA]],".",Tabla1[[#This Row],[TIPO]]))</f>
        <v/>
      </c>
      <c r="C527" s="14" t="str">
        <f>IF(Tabla1[[#This Row],[Código_Actividad]]="","",'[4]Formulario PPGR1'!#REF!)</f>
        <v/>
      </c>
      <c r="D527" s="14" t="str">
        <f>IF(Tabla1[[#This Row],[Código_Actividad]]="","",'[4]Formulario PPGR1'!#REF!)</f>
        <v/>
      </c>
      <c r="E527" s="14" t="str">
        <f>IF(Tabla1[[#This Row],[Código_Actividad]]="","",'[4]Formulario PPGR1'!#REF!)</f>
        <v/>
      </c>
      <c r="F527" s="14" t="str">
        <f>IF(Tabla1[[#This Row],[Código_Actividad]]="","",'[4]Formulario PPGR1'!#REF!)</f>
        <v/>
      </c>
      <c r="G527" s="264"/>
      <c r="H527" s="435" t="s">
        <v>1174</v>
      </c>
      <c r="I527" s="448" t="s">
        <v>801</v>
      </c>
      <c r="J527" s="448">
        <v>60</v>
      </c>
      <c r="K527" s="474">
        <v>49.5</v>
      </c>
      <c r="L527" s="266">
        <f>+Tabla1[[#This Row],[Precio Unitario]]*Tabla1[[#This Row],[Cantidad de Insumos]]</f>
        <v>2970</v>
      </c>
      <c r="M527" s="267" t="s">
        <v>1019</v>
      </c>
      <c r="N527" s="265"/>
    </row>
    <row r="528" spans="2:14" x14ac:dyDescent="0.2">
      <c r="B528" s="14" t="str">
        <f>IF(Tabla1[[#This Row],[Código_Actividad]]="","",CONCATENATE(Tabla1[[#This Row],[POA]],".",Tabla1[[#This Row],[SRS]],".",Tabla1[[#This Row],[AREA]],".",Tabla1[[#This Row],[TIPO]]))</f>
        <v/>
      </c>
      <c r="C528" s="14" t="str">
        <f>IF(Tabla1[[#This Row],[Código_Actividad]]="","",'[4]Formulario PPGR1'!#REF!)</f>
        <v/>
      </c>
      <c r="D528" s="14" t="str">
        <f>IF(Tabla1[[#This Row],[Código_Actividad]]="","",'[4]Formulario PPGR1'!#REF!)</f>
        <v/>
      </c>
      <c r="E528" s="14" t="str">
        <f>IF(Tabla1[[#This Row],[Código_Actividad]]="","",'[4]Formulario PPGR1'!#REF!)</f>
        <v/>
      </c>
      <c r="F528" s="14" t="str">
        <f>IF(Tabla1[[#This Row],[Código_Actividad]]="","",'[4]Formulario PPGR1'!#REF!)</f>
        <v/>
      </c>
      <c r="G528" s="264"/>
      <c r="H528" s="427" t="s">
        <v>1174</v>
      </c>
      <c r="I528" s="448" t="s">
        <v>986</v>
      </c>
      <c r="J528" s="448">
        <v>60</v>
      </c>
      <c r="K528" s="474">
        <v>1089</v>
      </c>
      <c r="L528" s="266">
        <f>+Tabla1[[#This Row],[Precio Unitario]]*Tabla1[[#This Row],[Cantidad de Insumos]]</f>
        <v>65340</v>
      </c>
      <c r="M528" s="267" t="s">
        <v>1019</v>
      </c>
      <c r="N528" s="265"/>
    </row>
    <row r="529" spans="2:14" x14ac:dyDescent="0.25">
      <c r="B529" s="14" t="str">
        <f>IF(Tabla1[[#This Row],[Código_Actividad]]="","",CONCATENATE(Tabla1[[#This Row],[POA]],".",Tabla1[[#This Row],[SRS]],".",Tabla1[[#This Row],[AREA]],".",Tabla1[[#This Row],[TIPO]]))</f>
        <v/>
      </c>
      <c r="C529" s="14" t="str">
        <f>IF(Tabla1[[#This Row],[Código_Actividad]]="","",'[4]Formulario PPGR1'!#REF!)</f>
        <v/>
      </c>
      <c r="D529" s="14" t="str">
        <f>IF(Tabla1[[#This Row],[Código_Actividad]]="","",'[4]Formulario PPGR1'!#REF!)</f>
        <v/>
      </c>
      <c r="E529" s="14" t="str">
        <f>IF(Tabla1[[#This Row],[Código_Actividad]]="","",'[4]Formulario PPGR1'!#REF!)</f>
        <v/>
      </c>
      <c r="F529" s="14" t="str">
        <f>IF(Tabla1[[#This Row],[Código_Actividad]]="","",'[4]Formulario PPGR1'!#REF!)</f>
        <v/>
      </c>
      <c r="G529" s="264"/>
      <c r="H529" s="427" t="s">
        <v>1175</v>
      </c>
      <c r="I529" s="457" t="s">
        <v>1062</v>
      </c>
      <c r="J529" s="495">
        <v>300</v>
      </c>
      <c r="K529" s="496">
        <v>194</v>
      </c>
      <c r="L529" s="266">
        <f>+Tabla1[[#This Row],[Precio Unitario]]*Tabla1[[#This Row],[Cantidad de Insumos]]</f>
        <v>58200</v>
      </c>
      <c r="M529" s="267" t="s">
        <v>1019</v>
      </c>
      <c r="N529" s="265"/>
    </row>
    <row r="530" spans="2:14" x14ac:dyDescent="0.25">
      <c r="B530" s="14" t="str">
        <f>IF(Tabla1[[#This Row],[Código_Actividad]]="","",CONCATENATE(Tabla1[[#This Row],[POA]],".",Tabla1[[#This Row],[SRS]],".",Tabla1[[#This Row],[AREA]],".",Tabla1[[#This Row],[TIPO]]))</f>
        <v/>
      </c>
      <c r="C530" s="14" t="str">
        <f>IF(Tabla1[[#This Row],[Código_Actividad]]="","",'[4]Formulario PPGR1'!#REF!)</f>
        <v/>
      </c>
      <c r="D530" s="14" t="str">
        <f>IF(Tabla1[[#This Row],[Código_Actividad]]="","",'[4]Formulario PPGR1'!#REF!)</f>
        <v/>
      </c>
      <c r="E530" s="14" t="str">
        <f>IF(Tabla1[[#This Row],[Código_Actividad]]="","",'[4]Formulario PPGR1'!#REF!)</f>
        <v/>
      </c>
      <c r="F530" s="14" t="str">
        <f>IF(Tabla1[[#This Row],[Código_Actividad]]="","",'[4]Formulario PPGR1'!#REF!)</f>
        <v/>
      </c>
      <c r="G530" s="264"/>
      <c r="H530" s="427" t="s">
        <v>1176</v>
      </c>
      <c r="I530" s="457" t="s">
        <v>851</v>
      </c>
      <c r="J530" s="497">
        <v>5000</v>
      </c>
      <c r="K530" s="498">
        <v>6</v>
      </c>
      <c r="L530" s="266">
        <f>+Tabla1[[#This Row],[Precio Unitario]]*Tabla1[[#This Row],[Cantidad de Insumos]]</f>
        <v>30000</v>
      </c>
      <c r="M530" s="267" t="s">
        <v>1019</v>
      </c>
      <c r="N530" s="265"/>
    </row>
    <row r="531" spans="2:14" x14ac:dyDescent="0.2">
      <c r="B531" s="14" t="str">
        <f>IF(Tabla1[[#This Row],[Código_Actividad]]="","",CONCATENATE(Tabla1[[#This Row],[POA]],".",Tabla1[[#This Row],[SRS]],".",Tabla1[[#This Row],[AREA]],".",Tabla1[[#This Row],[TIPO]]))</f>
        <v/>
      </c>
      <c r="C531" s="14" t="str">
        <f>IF(Tabla1[[#This Row],[Código_Actividad]]="","",'[4]Formulario PPGR1'!#REF!)</f>
        <v/>
      </c>
      <c r="D531" s="14" t="str">
        <f>IF(Tabla1[[#This Row],[Código_Actividad]]="","",'[4]Formulario PPGR1'!#REF!)</f>
        <v/>
      </c>
      <c r="E531" s="14" t="str">
        <f>IF(Tabla1[[#This Row],[Código_Actividad]]="","",'[4]Formulario PPGR1'!#REF!)</f>
        <v/>
      </c>
      <c r="F531" s="14" t="str">
        <f>IF(Tabla1[[#This Row],[Código_Actividad]]="","",'[4]Formulario PPGR1'!#REF!)</f>
        <v/>
      </c>
      <c r="G531" s="468"/>
      <c r="H531" s="468"/>
      <c r="I531" s="468"/>
      <c r="J531" s="468"/>
      <c r="K531" s="468"/>
      <c r="L531" s="467"/>
      <c r="M531" s="467"/>
      <c r="N531" s="265"/>
    </row>
    <row r="532" spans="2:14" x14ac:dyDescent="0.25">
      <c r="B532" s="14" t="str">
        <f>IF(Tabla1[[#This Row],[Código_Actividad]]="","",CONCATENATE(Tabla1[[#This Row],[POA]],".",Tabla1[[#This Row],[SRS]],".",Tabla1[[#This Row],[AREA]],".",Tabla1[[#This Row],[TIPO]]))</f>
        <v/>
      </c>
      <c r="C532" s="14" t="str">
        <f>IF(Tabla1[[#This Row],[Código_Actividad]]="","",'[4]Formulario PPGR1'!#REF!)</f>
        <v/>
      </c>
      <c r="D532" s="14" t="str">
        <f>IF(Tabla1[[#This Row],[Código_Actividad]]="","",'[4]Formulario PPGR1'!#REF!)</f>
        <v/>
      </c>
      <c r="E532" s="14" t="str">
        <f>IF(Tabla1[[#This Row],[Código_Actividad]]="","",'[4]Formulario PPGR1'!#REF!)</f>
        <v/>
      </c>
      <c r="F532" s="14" t="str">
        <f>IF(Tabla1[[#This Row],[Código_Actividad]]="","",'[4]Formulario PPGR1'!#REF!)</f>
        <v/>
      </c>
      <c r="G532" s="264"/>
      <c r="H532" s="458" t="s">
        <v>1177</v>
      </c>
      <c r="I532" s="499" t="s">
        <v>851</v>
      </c>
      <c r="J532" s="495">
        <v>3</v>
      </c>
      <c r="K532" s="500">
        <v>6457</v>
      </c>
      <c r="L532" s="266">
        <f>+Tabla1[[#This Row],[Precio Unitario]]*Tabla1[[#This Row],[Cantidad de Insumos]]</f>
        <v>19371</v>
      </c>
      <c r="M532" s="267" t="s">
        <v>1178</v>
      </c>
      <c r="N532" s="265"/>
    </row>
    <row r="533" spans="2:14" x14ac:dyDescent="0.25">
      <c r="B533" s="14" t="str">
        <f>IF(Tabla1[[#This Row],[Código_Actividad]]="","",CONCATENATE(Tabla1[[#This Row],[POA]],".",Tabla1[[#This Row],[SRS]],".",Tabla1[[#This Row],[AREA]],".",Tabla1[[#This Row],[TIPO]]))</f>
        <v/>
      </c>
      <c r="C533" s="14" t="str">
        <f>IF(Tabla1[[#This Row],[Código_Actividad]]="","",'[4]Formulario PPGR1'!#REF!)</f>
        <v/>
      </c>
      <c r="D533" s="14" t="str">
        <f>IF(Tabla1[[#This Row],[Código_Actividad]]="","",'[4]Formulario PPGR1'!#REF!)</f>
        <v/>
      </c>
      <c r="E533" s="14" t="str">
        <f>IF(Tabla1[[#This Row],[Código_Actividad]]="","",'[4]Formulario PPGR1'!#REF!)</f>
        <v/>
      </c>
      <c r="F533" s="14" t="str">
        <f>IF(Tabla1[[#This Row],[Código_Actividad]]="","",'[4]Formulario PPGR1'!#REF!)</f>
        <v/>
      </c>
      <c r="G533" s="264"/>
      <c r="H533" s="428" t="s">
        <v>1179</v>
      </c>
      <c r="I533" s="448" t="s">
        <v>1064</v>
      </c>
      <c r="J533" s="479">
        <v>1</v>
      </c>
      <c r="K533" s="473">
        <v>1500</v>
      </c>
      <c r="L533" s="266">
        <f>+Tabla1[[#This Row],[Precio Unitario]]*Tabla1[[#This Row],[Cantidad de Insumos]]</f>
        <v>1500</v>
      </c>
      <c r="M533" s="267" t="s">
        <v>1178</v>
      </c>
      <c r="N533" s="265"/>
    </row>
    <row r="534" spans="2:14" x14ac:dyDescent="0.25">
      <c r="B534" s="14" t="str">
        <f>IF(Tabla1[[#This Row],[Código_Actividad]]="","",CONCATENATE(Tabla1[[#This Row],[POA]],".",Tabla1[[#This Row],[SRS]],".",Tabla1[[#This Row],[AREA]],".",Tabla1[[#This Row],[TIPO]]))</f>
        <v/>
      </c>
      <c r="C534" s="14" t="str">
        <f>IF(Tabla1[[#This Row],[Código_Actividad]]="","",'[4]Formulario PPGR1'!#REF!)</f>
        <v/>
      </c>
      <c r="D534" s="14" t="str">
        <f>IF(Tabla1[[#This Row],[Código_Actividad]]="","",'[4]Formulario PPGR1'!#REF!)</f>
        <v/>
      </c>
      <c r="E534" s="14" t="str">
        <f>IF(Tabla1[[#This Row],[Código_Actividad]]="","",'[4]Formulario PPGR1'!#REF!)</f>
        <v/>
      </c>
      <c r="F534" s="14" t="str">
        <f>IF(Tabla1[[#This Row],[Código_Actividad]]="","",'[4]Formulario PPGR1'!#REF!)</f>
        <v/>
      </c>
      <c r="G534" s="264"/>
      <c r="H534" s="428" t="s">
        <v>1180</v>
      </c>
      <c r="I534" s="448" t="s">
        <v>1054</v>
      </c>
      <c r="J534" s="443">
        <v>3</v>
      </c>
      <c r="K534" s="473">
        <v>9738</v>
      </c>
      <c r="L534" s="266">
        <f>+Tabla1[[#This Row],[Precio Unitario]]*Tabla1[[#This Row],[Cantidad de Insumos]]</f>
        <v>29214</v>
      </c>
      <c r="M534" s="267" t="s">
        <v>1178</v>
      </c>
      <c r="N534" s="265"/>
    </row>
    <row r="535" spans="2:14" x14ac:dyDescent="0.25">
      <c r="B535" s="14" t="str">
        <f>IF(Tabla1[[#This Row],[Código_Actividad]]="","",CONCATENATE(Tabla1[[#This Row],[POA]],".",Tabla1[[#This Row],[SRS]],".",Tabla1[[#This Row],[AREA]],".",Tabla1[[#This Row],[TIPO]]))</f>
        <v/>
      </c>
      <c r="C535" s="14" t="str">
        <f>IF(Tabla1[[#This Row],[Código_Actividad]]="","",'[4]Formulario PPGR1'!#REF!)</f>
        <v/>
      </c>
      <c r="D535" s="14" t="str">
        <f>IF(Tabla1[[#This Row],[Código_Actividad]]="","",'[4]Formulario PPGR1'!#REF!)</f>
        <v/>
      </c>
      <c r="E535" s="14" t="str">
        <f>IF(Tabla1[[#This Row],[Código_Actividad]]="","",'[4]Formulario PPGR1'!#REF!)</f>
        <v/>
      </c>
      <c r="F535" s="14" t="str">
        <f>IF(Tabla1[[#This Row],[Código_Actividad]]="","",'[4]Formulario PPGR1'!#REF!)</f>
        <v/>
      </c>
      <c r="G535" s="264"/>
      <c r="H535" s="428" t="s">
        <v>1181</v>
      </c>
      <c r="I535" s="448" t="s">
        <v>851</v>
      </c>
      <c r="J535" s="443">
        <v>1</v>
      </c>
      <c r="K535" s="473">
        <v>473.25</v>
      </c>
      <c r="L535" s="266">
        <f>+Tabla1[[#This Row],[Precio Unitario]]*Tabla1[[#This Row],[Cantidad de Insumos]]</f>
        <v>473.25</v>
      </c>
      <c r="M535" s="267" t="s">
        <v>1178</v>
      </c>
      <c r="N535" s="265"/>
    </row>
    <row r="536" spans="2:14" x14ac:dyDescent="0.25">
      <c r="B536" s="14" t="str">
        <f>IF(Tabla1[[#This Row],[Código_Actividad]]="","",CONCATENATE(Tabla1[[#This Row],[POA]],".",Tabla1[[#This Row],[SRS]],".",Tabla1[[#This Row],[AREA]],".",Tabla1[[#This Row],[TIPO]]))</f>
        <v/>
      </c>
      <c r="C536" s="14" t="str">
        <f>IF(Tabla1[[#This Row],[Código_Actividad]]="","",'[4]Formulario PPGR1'!#REF!)</f>
        <v/>
      </c>
      <c r="D536" s="14" t="str">
        <f>IF(Tabla1[[#This Row],[Código_Actividad]]="","",'[4]Formulario PPGR1'!#REF!)</f>
        <v/>
      </c>
      <c r="E536" s="14" t="str">
        <f>IF(Tabla1[[#This Row],[Código_Actividad]]="","",'[4]Formulario PPGR1'!#REF!)</f>
        <v/>
      </c>
      <c r="F536" s="14" t="str">
        <f>IF(Tabla1[[#This Row],[Código_Actividad]]="","",'[4]Formulario PPGR1'!#REF!)</f>
        <v/>
      </c>
      <c r="G536" s="264"/>
      <c r="H536" s="428" t="s">
        <v>1182</v>
      </c>
      <c r="I536" s="448" t="s">
        <v>851</v>
      </c>
      <c r="J536" s="443">
        <v>8</v>
      </c>
      <c r="K536" s="473">
        <v>1050</v>
      </c>
      <c r="L536" s="266">
        <f>+Tabla1[[#This Row],[Precio Unitario]]*Tabla1[[#This Row],[Cantidad de Insumos]]</f>
        <v>8400</v>
      </c>
      <c r="M536" s="267" t="s">
        <v>1178</v>
      </c>
      <c r="N536" s="265"/>
    </row>
    <row r="537" spans="2:14" x14ac:dyDescent="0.25">
      <c r="B537" s="14" t="str">
        <f>IF(Tabla1[[#This Row],[Código_Actividad]]="","",CONCATENATE(Tabla1[[#This Row],[POA]],".",Tabla1[[#This Row],[SRS]],".",Tabla1[[#This Row],[AREA]],".",Tabla1[[#This Row],[TIPO]]))</f>
        <v/>
      </c>
      <c r="C537" s="14" t="str">
        <f>IF(Tabla1[[#This Row],[Código_Actividad]]="","",'[4]Formulario PPGR1'!#REF!)</f>
        <v/>
      </c>
      <c r="D537" s="14" t="str">
        <f>IF(Tabla1[[#This Row],[Código_Actividad]]="","",'[4]Formulario PPGR1'!#REF!)</f>
        <v/>
      </c>
      <c r="E537" s="14" t="str">
        <f>IF(Tabla1[[#This Row],[Código_Actividad]]="","",'[4]Formulario PPGR1'!#REF!)</f>
        <v/>
      </c>
      <c r="F537" s="14" t="str">
        <f>IF(Tabla1[[#This Row],[Código_Actividad]]="","",'[4]Formulario PPGR1'!#REF!)</f>
        <v/>
      </c>
      <c r="G537" s="264"/>
      <c r="H537" s="441" t="s">
        <v>1183</v>
      </c>
      <c r="I537" s="448" t="s">
        <v>986</v>
      </c>
      <c r="J537" s="443">
        <v>12</v>
      </c>
      <c r="K537" s="473">
        <v>5900</v>
      </c>
      <c r="L537" s="266">
        <f>+Tabla1[[#This Row],[Precio Unitario]]*Tabla1[[#This Row],[Cantidad de Insumos]]</f>
        <v>70800</v>
      </c>
      <c r="M537" s="267" t="s">
        <v>1178</v>
      </c>
      <c r="N537" s="265"/>
    </row>
    <row r="538" spans="2:14" x14ac:dyDescent="0.2">
      <c r="B538" s="14" t="str">
        <f>IF(Tabla1[[#This Row],[Código_Actividad]]="","",CONCATENATE(Tabla1[[#This Row],[POA]],".",Tabla1[[#This Row],[SRS]],".",Tabla1[[#This Row],[AREA]],".",Tabla1[[#This Row],[TIPO]]))</f>
        <v/>
      </c>
      <c r="C538" s="14" t="str">
        <f>IF(Tabla1[[#This Row],[Código_Actividad]]="","",'[4]Formulario PPGR1'!#REF!)</f>
        <v/>
      </c>
      <c r="D538" s="14" t="str">
        <f>IF(Tabla1[[#This Row],[Código_Actividad]]="","",'[4]Formulario PPGR1'!#REF!)</f>
        <v/>
      </c>
      <c r="E538" s="14" t="str">
        <f>IF(Tabla1[[#This Row],[Código_Actividad]]="","",'[4]Formulario PPGR1'!#REF!)</f>
        <v/>
      </c>
      <c r="F538" s="14" t="str">
        <f>IF(Tabla1[[#This Row],[Código_Actividad]]="","",'[4]Formulario PPGR1'!#REF!)</f>
        <v/>
      </c>
      <c r="G538" s="264"/>
      <c r="H538" s="427" t="s">
        <v>1184</v>
      </c>
      <c r="I538" s="448" t="s">
        <v>851</v>
      </c>
      <c r="J538" s="448">
        <v>12</v>
      </c>
      <c r="K538" s="473">
        <v>1528.34</v>
      </c>
      <c r="L538" s="266">
        <f>+Tabla1[[#This Row],[Precio Unitario]]*Tabla1[[#This Row],[Cantidad de Insumos]]</f>
        <v>18340.079999999998</v>
      </c>
      <c r="M538" s="267" t="s">
        <v>1178</v>
      </c>
      <c r="N538" s="265"/>
    </row>
    <row r="539" spans="2:14" x14ac:dyDescent="0.25">
      <c r="B539" s="14" t="str">
        <f>IF(Tabla1[[#This Row],[Código_Actividad]]="","",CONCATENATE(Tabla1[[#This Row],[POA]],".",Tabla1[[#This Row],[SRS]],".",Tabla1[[#This Row],[AREA]],".",Tabla1[[#This Row],[TIPO]]))</f>
        <v/>
      </c>
      <c r="C539" s="14" t="str">
        <f>IF(Tabla1[[#This Row],[Código_Actividad]]="","",'[4]Formulario PPGR1'!#REF!)</f>
        <v/>
      </c>
      <c r="D539" s="14" t="str">
        <f>IF(Tabla1[[#This Row],[Código_Actividad]]="","",'[4]Formulario PPGR1'!#REF!)</f>
        <v/>
      </c>
      <c r="E539" s="14" t="str">
        <f>IF(Tabla1[[#This Row],[Código_Actividad]]="","",'[4]Formulario PPGR1'!#REF!)</f>
        <v/>
      </c>
      <c r="F539" s="14" t="str">
        <f>IF(Tabla1[[#This Row],[Código_Actividad]]="","",'[4]Formulario PPGR1'!#REF!)</f>
        <v/>
      </c>
      <c r="G539" s="264"/>
      <c r="H539" s="567" t="s">
        <v>1185</v>
      </c>
      <c r="I539" s="448" t="s">
        <v>851</v>
      </c>
      <c r="J539" s="448">
        <v>1</v>
      </c>
      <c r="K539" s="473">
        <v>3500</v>
      </c>
      <c r="L539" s="266">
        <f>+Tabla1[[#This Row],[Precio Unitario]]*Tabla1[[#This Row],[Cantidad de Insumos]]</f>
        <v>3500</v>
      </c>
      <c r="M539" s="267" t="s">
        <v>1178</v>
      </c>
      <c r="N539" s="265"/>
    </row>
    <row r="540" spans="2:14" ht="30" x14ac:dyDescent="0.25">
      <c r="B540" s="14" t="str">
        <f>IF(Tabla1[[#This Row],[Código_Actividad]]="","",CONCATENATE(Tabla1[[#This Row],[POA]],".",Tabla1[[#This Row],[SRS]],".",Tabla1[[#This Row],[AREA]],".",Tabla1[[#This Row],[TIPO]]))</f>
        <v/>
      </c>
      <c r="C540" s="14" t="str">
        <f>IF(Tabla1[[#This Row],[Código_Actividad]]="","",'[4]Formulario PPGR1'!#REF!)</f>
        <v/>
      </c>
      <c r="D540" s="14" t="str">
        <f>IF(Tabla1[[#This Row],[Código_Actividad]]="","",'[4]Formulario PPGR1'!#REF!)</f>
        <v/>
      </c>
      <c r="E540" s="14" t="str">
        <f>IF(Tabla1[[#This Row],[Código_Actividad]]="","",'[4]Formulario PPGR1'!#REF!)</f>
        <v/>
      </c>
      <c r="F540" s="14" t="str">
        <f>IF(Tabla1[[#This Row],[Código_Actividad]]="","",'[4]Formulario PPGR1'!#REF!)</f>
        <v/>
      </c>
      <c r="G540" s="264"/>
      <c r="H540" s="567" t="s">
        <v>1186</v>
      </c>
      <c r="I540" s="448" t="s">
        <v>851</v>
      </c>
      <c r="J540" s="448">
        <v>5</v>
      </c>
      <c r="K540" s="473">
        <v>475</v>
      </c>
      <c r="L540" s="266">
        <f>+Tabla1[[#This Row],[Precio Unitario]]*Tabla1[[#This Row],[Cantidad de Insumos]]</f>
        <v>2375</v>
      </c>
      <c r="M540" s="267" t="s">
        <v>1178</v>
      </c>
      <c r="N540" s="265"/>
    </row>
    <row r="541" spans="2:14" x14ac:dyDescent="0.25">
      <c r="B541" s="14" t="str">
        <f>IF(Tabla1[[#This Row],[Código_Actividad]]="","",CONCATENATE(Tabla1[[#This Row],[POA]],".",Tabla1[[#This Row],[SRS]],".",Tabla1[[#This Row],[AREA]],".",Tabla1[[#This Row],[TIPO]]))</f>
        <v/>
      </c>
      <c r="C541" s="14" t="str">
        <f>IF(Tabla1[[#This Row],[Código_Actividad]]="","",'[4]Formulario PPGR1'!#REF!)</f>
        <v/>
      </c>
      <c r="D541" s="14" t="str">
        <f>IF(Tabla1[[#This Row],[Código_Actividad]]="","",'[4]Formulario PPGR1'!#REF!)</f>
        <v/>
      </c>
      <c r="E541" s="14" t="str">
        <f>IF(Tabla1[[#This Row],[Código_Actividad]]="","",'[4]Formulario PPGR1'!#REF!)</f>
        <v/>
      </c>
      <c r="F541" s="14" t="str">
        <f>IF(Tabla1[[#This Row],[Código_Actividad]]="","",'[4]Formulario PPGR1'!#REF!)</f>
        <v/>
      </c>
      <c r="G541" s="264"/>
      <c r="H541" s="567" t="s">
        <v>1187</v>
      </c>
      <c r="I541" s="448" t="s">
        <v>851</v>
      </c>
      <c r="J541" s="448">
        <v>5</v>
      </c>
      <c r="K541" s="473">
        <v>595</v>
      </c>
      <c r="L541" s="266">
        <f>+Tabla1[[#This Row],[Precio Unitario]]*Tabla1[[#This Row],[Cantidad de Insumos]]</f>
        <v>2975</v>
      </c>
      <c r="M541" s="267" t="s">
        <v>1178</v>
      </c>
      <c r="N541" s="265"/>
    </row>
    <row r="542" spans="2:14" x14ac:dyDescent="0.2">
      <c r="B542" s="14" t="str">
        <f>IF(Tabla1[[#This Row],[Código_Actividad]]="","",CONCATENATE(Tabla1[[#This Row],[POA]],".",Tabla1[[#This Row],[SRS]],".",Tabla1[[#This Row],[AREA]],".",Tabla1[[#This Row],[TIPO]]))</f>
        <v/>
      </c>
      <c r="C542" s="14" t="str">
        <f>IF(Tabla1[[#This Row],[Código_Actividad]]="","",'[4]Formulario PPGR1'!#REF!)</f>
        <v/>
      </c>
      <c r="D542" s="14" t="str">
        <f>IF(Tabla1[[#This Row],[Código_Actividad]]="","",'[4]Formulario PPGR1'!#REF!)</f>
        <v/>
      </c>
      <c r="E542" s="14" t="str">
        <f>IF(Tabla1[[#This Row],[Código_Actividad]]="","",'[4]Formulario PPGR1'!#REF!)</f>
        <v/>
      </c>
      <c r="F542" s="14" t="str">
        <f>IF(Tabla1[[#This Row],[Código_Actividad]]="","",'[4]Formulario PPGR1'!#REF!)</f>
        <v/>
      </c>
      <c r="G542" s="264"/>
      <c r="H542" s="432" t="s">
        <v>1188</v>
      </c>
      <c r="I542" s="446" t="s">
        <v>851</v>
      </c>
      <c r="J542" s="453">
        <v>5</v>
      </c>
      <c r="K542" s="473">
        <v>582</v>
      </c>
      <c r="L542" s="266">
        <f>+Tabla1[[#This Row],[Precio Unitario]]*Tabla1[[#This Row],[Cantidad de Insumos]]</f>
        <v>2910</v>
      </c>
      <c r="M542" s="267" t="s">
        <v>1178</v>
      </c>
      <c r="N542" s="265"/>
    </row>
    <row r="543" spans="2:14" x14ac:dyDescent="0.2">
      <c r="B543" s="14" t="str">
        <f>IF(Tabla1[[#This Row],[Código_Actividad]]="","",CONCATENATE(Tabla1[[#This Row],[POA]],".",Tabla1[[#This Row],[SRS]],".",Tabla1[[#This Row],[AREA]],".",Tabla1[[#This Row],[TIPO]]))</f>
        <v/>
      </c>
      <c r="C543" s="14" t="str">
        <f>IF(Tabla1[[#This Row],[Código_Actividad]]="","",'[4]Formulario PPGR1'!#REF!)</f>
        <v/>
      </c>
      <c r="D543" s="14" t="str">
        <f>IF(Tabla1[[#This Row],[Código_Actividad]]="","",'[4]Formulario PPGR1'!#REF!)</f>
        <v/>
      </c>
      <c r="E543" s="14" t="str">
        <f>IF(Tabla1[[#This Row],[Código_Actividad]]="","",'[4]Formulario PPGR1'!#REF!)</f>
        <v/>
      </c>
      <c r="F543" s="14" t="str">
        <f>IF(Tabla1[[#This Row],[Código_Actividad]]="","",'[4]Formulario PPGR1'!#REF!)</f>
        <v/>
      </c>
      <c r="G543" s="264"/>
      <c r="H543" s="460" t="s">
        <v>1189</v>
      </c>
      <c r="I543" s="446" t="s">
        <v>1190</v>
      </c>
      <c r="J543" s="453">
        <v>10</v>
      </c>
      <c r="K543" s="473">
        <v>621</v>
      </c>
      <c r="L543" s="266">
        <f>+Tabla1[[#This Row],[Precio Unitario]]*Tabla1[[#This Row],[Cantidad de Insumos]]</f>
        <v>6210</v>
      </c>
      <c r="M543" s="267" t="s">
        <v>1178</v>
      </c>
      <c r="N543" s="265"/>
    </row>
    <row r="544" spans="2:14" x14ac:dyDescent="0.2">
      <c r="B544" s="14" t="str">
        <f>IF(Tabla1[[#This Row],[Código_Actividad]]="","",CONCATENATE(Tabla1[[#This Row],[POA]],".",Tabla1[[#This Row],[SRS]],".",Tabla1[[#This Row],[AREA]],".",Tabla1[[#This Row],[TIPO]]))</f>
        <v/>
      </c>
      <c r="C544" s="14" t="str">
        <f>IF(Tabla1[[#This Row],[Código_Actividad]]="","",'[4]Formulario PPGR1'!#REF!)</f>
        <v/>
      </c>
      <c r="D544" s="14" t="str">
        <f>IF(Tabla1[[#This Row],[Código_Actividad]]="","",'[4]Formulario PPGR1'!#REF!)</f>
        <v/>
      </c>
      <c r="E544" s="14" t="str">
        <f>IF(Tabla1[[#This Row],[Código_Actividad]]="","",'[4]Formulario PPGR1'!#REF!)</f>
        <v/>
      </c>
      <c r="F544" s="14" t="str">
        <f>IF(Tabla1[[#This Row],[Código_Actividad]]="","",'[4]Formulario PPGR1'!#REF!)</f>
        <v/>
      </c>
      <c r="G544" s="264"/>
      <c r="H544" s="460" t="s">
        <v>1191</v>
      </c>
      <c r="I544" s="446" t="s">
        <v>851</v>
      </c>
      <c r="J544" s="453">
        <v>35</v>
      </c>
      <c r="K544" s="473">
        <v>480</v>
      </c>
      <c r="L544" s="266">
        <f>+Tabla1[[#This Row],[Precio Unitario]]*Tabla1[[#This Row],[Cantidad de Insumos]]</f>
        <v>16800</v>
      </c>
      <c r="M544" s="267" t="s">
        <v>1178</v>
      </c>
      <c r="N544" s="265"/>
    </row>
    <row r="545" spans="2:14" x14ac:dyDescent="0.2">
      <c r="B545" s="14" t="str">
        <f>IF(Tabla1[[#This Row],[Código_Actividad]]="","",CONCATENATE(Tabla1[[#This Row],[POA]],".",Tabla1[[#This Row],[SRS]],".",Tabla1[[#This Row],[AREA]],".",Tabla1[[#This Row],[TIPO]]))</f>
        <v/>
      </c>
      <c r="C545" s="14" t="str">
        <f>IF(Tabla1[[#This Row],[Código_Actividad]]="","",'[4]Formulario PPGR1'!#REF!)</f>
        <v/>
      </c>
      <c r="D545" s="14" t="str">
        <f>IF(Tabla1[[#This Row],[Código_Actividad]]="","",'[4]Formulario PPGR1'!#REF!)</f>
        <v/>
      </c>
      <c r="E545" s="14" t="str">
        <f>IF(Tabla1[[#This Row],[Código_Actividad]]="","",'[4]Formulario PPGR1'!#REF!)</f>
        <v/>
      </c>
      <c r="F545" s="14" t="str">
        <f>IF(Tabla1[[#This Row],[Código_Actividad]]="","",'[4]Formulario PPGR1'!#REF!)</f>
        <v/>
      </c>
      <c r="G545" s="264"/>
      <c r="H545" s="460" t="s">
        <v>1192</v>
      </c>
      <c r="I545" s="446" t="s">
        <v>851</v>
      </c>
      <c r="J545" s="453">
        <v>30</v>
      </c>
      <c r="K545" s="473">
        <v>480</v>
      </c>
      <c r="L545" s="266">
        <f>+Tabla1[[#This Row],[Precio Unitario]]*Tabla1[[#This Row],[Cantidad de Insumos]]</f>
        <v>14400</v>
      </c>
      <c r="M545" s="267" t="s">
        <v>1178</v>
      </c>
      <c r="N545" s="265"/>
    </row>
    <row r="546" spans="2:14" x14ac:dyDescent="0.2">
      <c r="B546" s="14" t="str">
        <f>IF(Tabla1[[#This Row],[Código_Actividad]]="","",CONCATENATE(Tabla1[[#This Row],[POA]],".",Tabla1[[#This Row],[SRS]],".",Tabla1[[#This Row],[AREA]],".",Tabla1[[#This Row],[TIPO]]))</f>
        <v/>
      </c>
      <c r="C546" s="14" t="str">
        <f>IF(Tabla1[[#This Row],[Código_Actividad]]="","",'[4]Formulario PPGR1'!#REF!)</f>
        <v/>
      </c>
      <c r="D546" s="14" t="str">
        <f>IF(Tabla1[[#This Row],[Código_Actividad]]="","",'[4]Formulario PPGR1'!#REF!)</f>
        <v/>
      </c>
      <c r="E546" s="14" t="str">
        <f>IF(Tabla1[[#This Row],[Código_Actividad]]="","",'[4]Formulario PPGR1'!#REF!)</f>
        <v/>
      </c>
      <c r="F546" s="14" t="str">
        <f>IF(Tabla1[[#This Row],[Código_Actividad]]="","",'[4]Formulario PPGR1'!#REF!)</f>
        <v/>
      </c>
      <c r="G546" s="264"/>
      <c r="H546" s="432" t="s">
        <v>1193</v>
      </c>
      <c r="I546" s="446" t="s">
        <v>851</v>
      </c>
      <c r="J546" s="453">
        <v>40</v>
      </c>
      <c r="K546" s="473">
        <v>680</v>
      </c>
      <c r="L546" s="266">
        <f>+Tabla1[[#This Row],[Precio Unitario]]*Tabla1[[#This Row],[Cantidad de Insumos]]</f>
        <v>27200</v>
      </c>
      <c r="M546" s="267" t="s">
        <v>1178</v>
      </c>
      <c r="N546" s="265"/>
    </row>
    <row r="547" spans="2:14" x14ac:dyDescent="0.2">
      <c r="B547" s="14" t="str">
        <f>IF(Tabla1[[#This Row],[Código_Actividad]]="","",CONCATENATE(Tabla1[[#This Row],[POA]],".",Tabla1[[#This Row],[SRS]],".",Tabla1[[#This Row],[AREA]],".",Tabla1[[#This Row],[TIPO]]))</f>
        <v/>
      </c>
      <c r="C547" s="14" t="str">
        <f>IF(Tabla1[[#This Row],[Código_Actividad]]="","",'[4]Formulario PPGR1'!#REF!)</f>
        <v/>
      </c>
      <c r="D547" s="14" t="str">
        <f>IF(Tabla1[[#This Row],[Código_Actividad]]="","",'[4]Formulario PPGR1'!#REF!)</f>
        <v/>
      </c>
      <c r="E547" s="14" t="str">
        <f>IF(Tabla1[[#This Row],[Código_Actividad]]="","",'[4]Formulario PPGR1'!#REF!)</f>
        <v/>
      </c>
      <c r="F547" s="14" t="str">
        <f>IF(Tabla1[[#This Row],[Código_Actividad]]="","",'[4]Formulario PPGR1'!#REF!)</f>
        <v/>
      </c>
      <c r="G547" s="264"/>
      <c r="H547" s="431" t="s">
        <v>1194</v>
      </c>
      <c r="I547" s="451" t="s">
        <v>851</v>
      </c>
      <c r="J547" s="446">
        <v>12</v>
      </c>
      <c r="K547" s="473">
        <v>5900</v>
      </c>
      <c r="L547" s="266">
        <f>+Tabla1[[#This Row],[Precio Unitario]]*Tabla1[[#This Row],[Cantidad de Insumos]]</f>
        <v>70800</v>
      </c>
      <c r="M547" s="267" t="s">
        <v>1178</v>
      </c>
      <c r="N547" s="265"/>
    </row>
    <row r="548" spans="2:14" x14ac:dyDescent="0.2">
      <c r="B548" s="14" t="str">
        <f>IF(Tabla1[[#This Row],[Código_Actividad]]="","",CONCATENATE(Tabla1[[#This Row],[POA]],".",Tabla1[[#This Row],[SRS]],".",Tabla1[[#This Row],[AREA]],".",Tabla1[[#This Row],[TIPO]]))</f>
        <v/>
      </c>
      <c r="C548" s="14" t="str">
        <f>IF(Tabla1[[#This Row],[Código_Actividad]]="","",'[4]Formulario PPGR1'!#REF!)</f>
        <v/>
      </c>
      <c r="D548" s="14" t="str">
        <f>IF(Tabla1[[#This Row],[Código_Actividad]]="","",'[4]Formulario PPGR1'!#REF!)</f>
        <v/>
      </c>
      <c r="E548" s="14" t="str">
        <f>IF(Tabla1[[#This Row],[Código_Actividad]]="","",'[4]Formulario PPGR1'!#REF!)</f>
        <v/>
      </c>
      <c r="F548" s="14" t="str">
        <f>IF(Tabla1[[#This Row],[Código_Actividad]]="","",'[4]Formulario PPGR1'!#REF!)</f>
        <v/>
      </c>
      <c r="G548" s="264"/>
      <c r="H548" s="427" t="s">
        <v>1195</v>
      </c>
      <c r="I548" s="448" t="s">
        <v>851</v>
      </c>
      <c r="J548" s="448">
        <v>200</v>
      </c>
      <c r="K548" s="473">
        <v>236</v>
      </c>
      <c r="L548" s="266">
        <f>+Tabla1[[#This Row],[Precio Unitario]]*Tabla1[[#This Row],[Cantidad de Insumos]]</f>
        <v>47200</v>
      </c>
      <c r="M548" s="267" t="s">
        <v>1178</v>
      </c>
      <c r="N548" s="265"/>
    </row>
    <row r="549" spans="2:14" x14ac:dyDescent="0.2">
      <c r="B549" s="14" t="str">
        <f>IF(Tabla1[[#This Row],[Código_Actividad]]="","",CONCATENATE(Tabla1[[#This Row],[POA]],".",Tabla1[[#This Row],[SRS]],".",Tabla1[[#This Row],[AREA]],".",Tabla1[[#This Row],[TIPO]]))</f>
        <v/>
      </c>
      <c r="C549" s="14" t="str">
        <f>IF(Tabla1[[#This Row],[Código_Actividad]]="","",'[4]Formulario PPGR1'!#REF!)</f>
        <v/>
      </c>
      <c r="D549" s="14" t="str">
        <f>IF(Tabla1[[#This Row],[Código_Actividad]]="","",'[4]Formulario PPGR1'!#REF!)</f>
        <v/>
      </c>
      <c r="E549" s="14" t="str">
        <f>IF(Tabla1[[#This Row],[Código_Actividad]]="","",'[4]Formulario PPGR1'!#REF!)</f>
        <v/>
      </c>
      <c r="F549" s="14" t="str">
        <f>IF(Tabla1[[#This Row],[Código_Actividad]]="","",'[4]Formulario PPGR1'!#REF!)</f>
        <v/>
      </c>
      <c r="G549" s="264"/>
      <c r="H549" s="427" t="s">
        <v>1196</v>
      </c>
      <c r="I549" s="448" t="s">
        <v>851</v>
      </c>
      <c r="J549" s="448">
        <v>200</v>
      </c>
      <c r="K549" s="473">
        <v>252</v>
      </c>
      <c r="L549" s="266">
        <f>+Tabla1[[#This Row],[Precio Unitario]]*Tabla1[[#This Row],[Cantidad de Insumos]]</f>
        <v>50400</v>
      </c>
      <c r="M549" s="267" t="s">
        <v>1178</v>
      </c>
      <c r="N549" s="265"/>
    </row>
    <row r="550" spans="2:14" x14ac:dyDescent="0.25">
      <c r="B550" s="14" t="str">
        <f>IF(Tabla1[[#This Row],[Código_Actividad]]="","",CONCATENATE(Tabla1[[#This Row],[POA]],".",Tabla1[[#This Row],[SRS]],".",Tabla1[[#This Row],[AREA]],".",Tabla1[[#This Row],[TIPO]]))</f>
        <v/>
      </c>
      <c r="C550" s="14" t="str">
        <f>IF(Tabla1[[#This Row],[Código_Actividad]]="","",'[4]Formulario PPGR1'!#REF!)</f>
        <v/>
      </c>
      <c r="D550" s="14" t="str">
        <f>IF(Tabla1[[#This Row],[Código_Actividad]]="","",'[4]Formulario PPGR1'!#REF!)</f>
        <v/>
      </c>
      <c r="E550" s="14" t="str">
        <f>IF(Tabla1[[#This Row],[Código_Actividad]]="","",'[4]Formulario PPGR1'!#REF!)</f>
        <v/>
      </c>
      <c r="F550" s="14" t="str">
        <f>IF(Tabla1[[#This Row],[Código_Actividad]]="","",'[4]Formulario PPGR1'!#REF!)</f>
        <v/>
      </c>
      <c r="G550" s="264"/>
      <c r="H550" s="430" t="s">
        <v>994</v>
      </c>
      <c r="I550" s="448" t="s">
        <v>851</v>
      </c>
      <c r="J550" s="448">
        <v>300</v>
      </c>
      <c r="K550" s="473">
        <v>14.25</v>
      </c>
      <c r="L550" s="266">
        <f>+Tabla1[[#This Row],[Precio Unitario]]*Tabla1[[#This Row],[Cantidad de Insumos]]</f>
        <v>4275</v>
      </c>
      <c r="M550" s="267" t="s">
        <v>1178</v>
      </c>
      <c r="N550" s="265"/>
    </row>
    <row r="551" spans="2:14" x14ac:dyDescent="0.25">
      <c r="B551" s="14" t="str">
        <f>IF(Tabla1[[#This Row],[Código_Actividad]]="","",CONCATENATE(Tabla1[[#This Row],[POA]],".",Tabla1[[#This Row],[SRS]],".",Tabla1[[#This Row],[AREA]],".",Tabla1[[#This Row],[TIPO]]))</f>
        <v/>
      </c>
      <c r="C551" s="14" t="str">
        <f>IF(Tabla1[[#This Row],[Código_Actividad]]="","",'[4]Formulario PPGR1'!#REF!)</f>
        <v/>
      </c>
      <c r="D551" s="14" t="str">
        <f>IF(Tabla1[[#This Row],[Código_Actividad]]="","",'[4]Formulario PPGR1'!#REF!)</f>
        <v/>
      </c>
      <c r="E551" s="14" t="str">
        <f>IF(Tabla1[[#This Row],[Código_Actividad]]="","",'[4]Formulario PPGR1'!#REF!)</f>
        <v/>
      </c>
      <c r="F551" s="14" t="str">
        <f>IF(Tabla1[[#This Row],[Código_Actividad]]="","",'[4]Formulario PPGR1'!#REF!)</f>
        <v/>
      </c>
      <c r="G551" s="264"/>
      <c r="H551" s="428" t="s">
        <v>1197</v>
      </c>
      <c r="I551" s="448" t="s">
        <v>851</v>
      </c>
      <c r="J551" s="448">
        <v>1</v>
      </c>
      <c r="K551" s="473">
        <v>4230.95</v>
      </c>
      <c r="L551" s="266">
        <f>+Tabla1[[#This Row],[Precio Unitario]]*Tabla1[[#This Row],[Cantidad de Insumos]]</f>
        <v>4230.95</v>
      </c>
      <c r="M551" s="267" t="s">
        <v>1178</v>
      </c>
      <c r="N551" s="265"/>
    </row>
    <row r="552" spans="2:14" x14ac:dyDescent="0.25">
      <c r="B552" s="14" t="str">
        <f>IF(Tabla1[[#This Row],[Código_Actividad]]="","",CONCATENATE(Tabla1[[#This Row],[POA]],".",Tabla1[[#This Row],[SRS]],".",Tabla1[[#This Row],[AREA]],".",Tabla1[[#This Row],[TIPO]]))</f>
        <v/>
      </c>
      <c r="C552" s="14" t="str">
        <f>IF(Tabla1[[#This Row],[Código_Actividad]]="","",'[4]Formulario PPGR1'!#REF!)</f>
        <v/>
      </c>
      <c r="D552" s="14" t="str">
        <f>IF(Tabla1[[#This Row],[Código_Actividad]]="","",'[4]Formulario PPGR1'!#REF!)</f>
        <v/>
      </c>
      <c r="E552" s="14" t="str">
        <f>IF(Tabla1[[#This Row],[Código_Actividad]]="","",'[4]Formulario PPGR1'!#REF!)</f>
        <v/>
      </c>
      <c r="F552" s="14" t="str">
        <f>IF(Tabla1[[#This Row],[Código_Actividad]]="","",'[4]Formulario PPGR1'!#REF!)</f>
        <v/>
      </c>
      <c r="G552" s="264"/>
      <c r="H552" s="428" t="s">
        <v>1198</v>
      </c>
      <c r="I552" s="448" t="s">
        <v>851</v>
      </c>
      <c r="J552" s="448">
        <v>1</v>
      </c>
      <c r="K552" s="473">
        <v>2403.87</v>
      </c>
      <c r="L552" s="266">
        <f>+Tabla1[[#This Row],[Precio Unitario]]*Tabla1[[#This Row],[Cantidad de Insumos]]</f>
        <v>2403.87</v>
      </c>
      <c r="M552" s="267" t="s">
        <v>1178</v>
      </c>
      <c r="N552" s="265"/>
    </row>
    <row r="553" spans="2:14" x14ac:dyDescent="0.25">
      <c r="B553" s="14" t="str">
        <f>IF(Tabla1[[#This Row],[Código_Actividad]]="","",CONCATENATE(Tabla1[[#This Row],[POA]],".",Tabla1[[#This Row],[SRS]],".",Tabla1[[#This Row],[AREA]],".",Tabla1[[#This Row],[TIPO]]))</f>
        <v/>
      </c>
      <c r="C553" s="14" t="str">
        <f>IF(Tabla1[[#This Row],[Código_Actividad]]="","",'[4]Formulario PPGR1'!#REF!)</f>
        <v/>
      </c>
      <c r="D553" s="14" t="str">
        <f>IF(Tabla1[[#This Row],[Código_Actividad]]="","",'[4]Formulario PPGR1'!#REF!)</f>
        <v/>
      </c>
      <c r="E553" s="14" t="str">
        <f>IF(Tabla1[[#This Row],[Código_Actividad]]="","",'[4]Formulario PPGR1'!#REF!)</f>
        <v/>
      </c>
      <c r="F553" s="14" t="str">
        <f>IF(Tabla1[[#This Row],[Código_Actividad]]="","",'[4]Formulario PPGR1'!#REF!)</f>
        <v/>
      </c>
      <c r="G553" s="264"/>
      <c r="H553" s="428" t="s">
        <v>1199</v>
      </c>
      <c r="I553" s="448" t="s">
        <v>986</v>
      </c>
      <c r="J553" s="448">
        <v>10</v>
      </c>
      <c r="K553" s="473">
        <v>7500</v>
      </c>
      <c r="L553" s="266">
        <f>+Tabla1[[#This Row],[Precio Unitario]]*Tabla1[[#This Row],[Cantidad de Insumos]]</f>
        <v>75000</v>
      </c>
      <c r="M553" s="267" t="s">
        <v>1178</v>
      </c>
      <c r="N553" s="265"/>
    </row>
    <row r="554" spans="2:14" x14ac:dyDescent="0.25">
      <c r="B554" s="14" t="str">
        <f>IF(Tabla1[[#This Row],[Código_Actividad]]="","",CONCATENATE(Tabla1[[#This Row],[POA]],".",Tabla1[[#This Row],[SRS]],".",Tabla1[[#This Row],[AREA]],".",Tabla1[[#This Row],[TIPO]]))</f>
        <v/>
      </c>
      <c r="C554" s="14" t="str">
        <f>IF(Tabla1[[#This Row],[Código_Actividad]]="","",'[4]Formulario PPGR1'!#REF!)</f>
        <v/>
      </c>
      <c r="D554" s="14" t="str">
        <f>IF(Tabla1[[#This Row],[Código_Actividad]]="","",'[4]Formulario PPGR1'!#REF!)</f>
        <v/>
      </c>
      <c r="E554" s="14" t="str">
        <f>IF(Tabla1[[#This Row],[Código_Actividad]]="","",'[4]Formulario PPGR1'!#REF!)</f>
        <v/>
      </c>
      <c r="F554" s="14" t="str">
        <f>IF(Tabla1[[#This Row],[Código_Actividad]]="","",'[4]Formulario PPGR1'!#REF!)</f>
        <v/>
      </c>
      <c r="G554" s="264"/>
      <c r="H554" s="428" t="s">
        <v>1200</v>
      </c>
      <c r="I554" s="448" t="s">
        <v>986</v>
      </c>
      <c r="J554" s="448">
        <v>10</v>
      </c>
      <c r="K554" s="473">
        <v>7500</v>
      </c>
      <c r="L554" s="266">
        <f>+Tabla1[[#This Row],[Precio Unitario]]*Tabla1[[#This Row],[Cantidad de Insumos]]</f>
        <v>75000</v>
      </c>
      <c r="M554" s="267" t="s">
        <v>1178</v>
      </c>
      <c r="N554" s="265"/>
    </row>
    <row r="555" spans="2:14" x14ac:dyDescent="0.25">
      <c r="B555" s="14" t="str">
        <f>IF(Tabla1[[#This Row],[Código_Actividad]]="","",CONCATENATE(Tabla1[[#This Row],[POA]],".",Tabla1[[#This Row],[SRS]],".",Tabla1[[#This Row],[AREA]],".",Tabla1[[#This Row],[TIPO]]))</f>
        <v/>
      </c>
      <c r="C555" s="14" t="str">
        <f>IF(Tabla1[[#This Row],[Código_Actividad]]="","",'[4]Formulario PPGR1'!#REF!)</f>
        <v/>
      </c>
      <c r="D555" s="14" t="str">
        <f>IF(Tabla1[[#This Row],[Código_Actividad]]="","",'[4]Formulario PPGR1'!#REF!)</f>
        <v/>
      </c>
      <c r="E555" s="14" t="str">
        <f>IF(Tabla1[[#This Row],[Código_Actividad]]="","",'[4]Formulario PPGR1'!#REF!)</f>
        <v/>
      </c>
      <c r="F555" s="14" t="str">
        <f>IF(Tabla1[[#This Row],[Código_Actividad]]="","",'[4]Formulario PPGR1'!#REF!)</f>
        <v/>
      </c>
      <c r="G555" s="264"/>
      <c r="H555" s="428" t="s">
        <v>1201</v>
      </c>
      <c r="I555" s="448" t="s">
        <v>986</v>
      </c>
      <c r="J555" s="448">
        <v>10</v>
      </c>
      <c r="K555" s="473">
        <v>7500</v>
      </c>
      <c r="L555" s="266">
        <f>+Tabla1[[#This Row],[Precio Unitario]]*Tabla1[[#This Row],[Cantidad de Insumos]]</f>
        <v>75000</v>
      </c>
      <c r="M555" s="267" t="s">
        <v>1178</v>
      </c>
      <c r="N555" s="265"/>
    </row>
    <row r="556" spans="2:14" x14ac:dyDescent="0.25">
      <c r="B556" s="14" t="str">
        <f>IF(Tabla1[[#This Row],[Código_Actividad]]="","",CONCATENATE(Tabla1[[#This Row],[POA]],".",Tabla1[[#This Row],[SRS]],".",Tabla1[[#This Row],[AREA]],".",Tabla1[[#This Row],[TIPO]]))</f>
        <v/>
      </c>
      <c r="C556" s="14" t="str">
        <f>IF(Tabla1[[#This Row],[Código_Actividad]]="","",'[4]Formulario PPGR1'!#REF!)</f>
        <v/>
      </c>
      <c r="D556" s="14" t="str">
        <f>IF(Tabla1[[#This Row],[Código_Actividad]]="","",'[4]Formulario PPGR1'!#REF!)</f>
        <v/>
      </c>
      <c r="E556" s="14" t="str">
        <f>IF(Tabla1[[#This Row],[Código_Actividad]]="","",'[4]Formulario PPGR1'!#REF!)</f>
        <v/>
      </c>
      <c r="F556" s="14" t="str">
        <f>IF(Tabla1[[#This Row],[Código_Actividad]]="","",'[4]Formulario PPGR1'!#REF!)</f>
        <v/>
      </c>
      <c r="G556" s="264"/>
      <c r="H556" s="565" t="s">
        <v>1202</v>
      </c>
      <c r="I556" s="448" t="s">
        <v>851</v>
      </c>
      <c r="J556" s="448">
        <v>3</v>
      </c>
      <c r="K556" s="473">
        <v>6800</v>
      </c>
      <c r="L556" s="266">
        <f>+Tabla1[[#This Row],[Precio Unitario]]*Tabla1[[#This Row],[Cantidad de Insumos]]</f>
        <v>20400</v>
      </c>
      <c r="M556" s="267" t="s">
        <v>1178</v>
      </c>
      <c r="N556" s="265"/>
    </row>
    <row r="557" spans="2:14" x14ac:dyDescent="0.25">
      <c r="B557" s="14" t="str">
        <f>IF(Tabla1[[#This Row],[Código_Actividad]]="","",CONCATENATE(Tabla1[[#This Row],[POA]],".",Tabla1[[#This Row],[SRS]],".",Tabla1[[#This Row],[AREA]],".",Tabla1[[#This Row],[TIPO]]))</f>
        <v/>
      </c>
      <c r="C557" s="14" t="str">
        <f>IF(Tabla1[[#This Row],[Código_Actividad]]="","",'[4]Formulario PPGR1'!#REF!)</f>
        <v/>
      </c>
      <c r="D557" s="14" t="str">
        <f>IF(Tabla1[[#This Row],[Código_Actividad]]="","",'[4]Formulario PPGR1'!#REF!)</f>
        <v/>
      </c>
      <c r="E557" s="14" t="str">
        <f>IF(Tabla1[[#This Row],[Código_Actividad]]="","",'[4]Formulario PPGR1'!#REF!)</f>
        <v/>
      </c>
      <c r="F557" s="14" t="str">
        <f>IF(Tabla1[[#This Row],[Código_Actividad]]="","",'[4]Formulario PPGR1'!#REF!)</f>
        <v/>
      </c>
      <c r="G557" s="264"/>
      <c r="H557" s="428" t="s">
        <v>1203</v>
      </c>
      <c r="I557" s="448" t="s">
        <v>851</v>
      </c>
      <c r="J557" s="448">
        <v>500</v>
      </c>
      <c r="K557" s="473">
        <v>177</v>
      </c>
      <c r="L557" s="266">
        <f>+Tabla1[[#This Row],[Precio Unitario]]*Tabla1[[#This Row],[Cantidad de Insumos]]</f>
        <v>88500</v>
      </c>
      <c r="M557" s="267" t="s">
        <v>1178</v>
      </c>
      <c r="N557" s="265"/>
    </row>
    <row r="558" spans="2:14" x14ac:dyDescent="0.25">
      <c r="B558" s="14" t="str">
        <f>IF(Tabla1[[#This Row],[Código_Actividad]]="","",CONCATENATE(Tabla1[[#This Row],[POA]],".",Tabla1[[#This Row],[SRS]],".",Tabla1[[#This Row],[AREA]],".",Tabla1[[#This Row],[TIPO]]))</f>
        <v/>
      </c>
      <c r="C558" s="14" t="str">
        <f>IF(Tabla1[[#This Row],[Código_Actividad]]="","",'[4]Formulario PPGR1'!#REF!)</f>
        <v/>
      </c>
      <c r="D558" s="14" t="str">
        <f>IF(Tabla1[[#This Row],[Código_Actividad]]="","",'[4]Formulario PPGR1'!#REF!)</f>
        <v/>
      </c>
      <c r="E558" s="14" t="str">
        <f>IF(Tabla1[[#This Row],[Código_Actividad]]="","",'[4]Formulario PPGR1'!#REF!)</f>
        <v/>
      </c>
      <c r="F558" s="14" t="str">
        <f>IF(Tabla1[[#This Row],[Código_Actividad]]="","",'[4]Formulario PPGR1'!#REF!)</f>
        <v/>
      </c>
      <c r="G558" s="264"/>
      <c r="H558" s="565" t="s">
        <v>1204</v>
      </c>
      <c r="I558" s="448" t="s">
        <v>1205</v>
      </c>
      <c r="J558" s="448">
        <v>4</v>
      </c>
      <c r="K558" s="473">
        <v>3550</v>
      </c>
      <c r="L558" s="266">
        <f>+Tabla1[[#This Row],[Precio Unitario]]*Tabla1[[#This Row],[Cantidad de Insumos]]</f>
        <v>14200</v>
      </c>
      <c r="M558" s="267" t="s">
        <v>1178</v>
      </c>
      <c r="N558" s="265"/>
    </row>
    <row r="559" spans="2:14" x14ac:dyDescent="0.2">
      <c r="B559" s="14" t="str">
        <f>IF(Tabla1[[#This Row],[Código_Actividad]]="","",CONCATENATE(Tabla1[[#This Row],[POA]],".",Tabla1[[#This Row],[SRS]],".",Tabla1[[#This Row],[AREA]],".",Tabla1[[#This Row],[TIPO]]))</f>
        <v/>
      </c>
      <c r="C559" s="14" t="str">
        <f>IF(Tabla1[[#This Row],[Código_Actividad]]="","",'[4]Formulario PPGR1'!#REF!)</f>
        <v/>
      </c>
      <c r="D559" s="14" t="str">
        <f>IF(Tabla1[[#This Row],[Código_Actividad]]="","",'[4]Formulario PPGR1'!#REF!)</f>
        <v/>
      </c>
      <c r="E559" s="14" t="str">
        <f>IF(Tabla1[[#This Row],[Código_Actividad]]="","",'[4]Formulario PPGR1'!#REF!)</f>
        <v/>
      </c>
      <c r="F559" s="14" t="str">
        <f>IF(Tabla1[[#This Row],[Código_Actividad]]="","",'[4]Formulario PPGR1'!#REF!)</f>
        <v/>
      </c>
      <c r="G559" s="264"/>
      <c r="H559" s="427" t="s">
        <v>1206</v>
      </c>
      <c r="I559" s="448" t="s">
        <v>851</v>
      </c>
      <c r="J559" s="448">
        <v>6</v>
      </c>
      <c r="K559" s="473">
        <v>1963.96</v>
      </c>
      <c r="L559" s="266">
        <f>+Tabla1[[#This Row],[Precio Unitario]]*Tabla1[[#This Row],[Cantidad de Insumos]]</f>
        <v>11783.76</v>
      </c>
      <c r="M559" s="267" t="s">
        <v>1178</v>
      </c>
      <c r="N559" s="265"/>
    </row>
    <row r="560" spans="2:14" x14ac:dyDescent="0.2">
      <c r="B560" s="14" t="str">
        <f>IF(Tabla1[[#This Row],[Código_Actividad]]="","",CONCATENATE(Tabla1[[#This Row],[POA]],".",Tabla1[[#This Row],[SRS]],".",Tabla1[[#This Row],[AREA]],".",Tabla1[[#This Row],[TIPO]]))</f>
        <v/>
      </c>
      <c r="C560" s="14" t="str">
        <f>IF(Tabla1[[#This Row],[Código_Actividad]]="","",'[4]Formulario PPGR1'!#REF!)</f>
        <v/>
      </c>
      <c r="D560" s="14" t="str">
        <f>IF(Tabla1[[#This Row],[Código_Actividad]]="","",'[4]Formulario PPGR1'!#REF!)</f>
        <v/>
      </c>
      <c r="E560" s="14" t="str">
        <f>IF(Tabla1[[#This Row],[Código_Actividad]]="","",'[4]Formulario PPGR1'!#REF!)</f>
        <v/>
      </c>
      <c r="F560" s="14" t="str">
        <f>IF(Tabla1[[#This Row],[Código_Actividad]]="","",'[4]Formulario PPGR1'!#REF!)</f>
        <v/>
      </c>
      <c r="G560" s="264"/>
      <c r="H560" s="427" t="s">
        <v>1207</v>
      </c>
      <c r="I560" s="448" t="s">
        <v>851</v>
      </c>
      <c r="J560" s="448">
        <v>5</v>
      </c>
      <c r="K560" s="473">
        <v>398</v>
      </c>
      <c r="L560" s="266">
        <f>+Tabla1[[#This Row],[Precio Unitario]]*Tabla1[[#This Row],[Cantidad de Insumos]]</f>
        <v>1990</v>
      </c>
      <c r="M560" s="267" t="s">
        <v>1178</v>
      </c>
      <c r="N560" s="265"/>
    </row>
    <row r="561" spans="2:14" x14ac:dyDescent="0.2">
      <c r="B561" s="14" t="str">
        <f>IF(Tabla1[[#This Row],[Código_Actividad]]="","",CONCATENATE(Tabla1[[#This Row],[POA]],".",Tabla1[[#This Row],[SRS]],".",Tabla1[[#This Row],[AREA]],".",Tabla1[[#This Row],[TIPO]]))</f>
        <v/>
      </c>
      <c r="C561" s="14" t="str">
        <f>IF(Tabla1[[#This Row],[Código_Actividad]]="","",'[4]Formulario PPGR1'!#REF!)</f>
        <v/>
      </c>
      <c r="D561" s="14" t="str">
        <f>IF(Tabla1[[#This Row],[Código_Actividad]]="","",'[4]Formulario PPGR1'!#REF!)</f>
        <v/>
      </c>
      <c r="E561" s="14" t="str">
        <f>IF(Tabla1[[#This Row],[Código_Actividad]]="","",'[4]Formulario PPGR1'!#REF!)</f>
        <v/>
      </c>
      <c r="F561" s="14" t="str">
        <f>IF(Tabla1[[#This Row],[Código_Actividad]]="","",'[4]Formulario PPGR1'!#REF!)</f>
        <v/>
      </c>
      <c r="G561" s="264"/>
      <c r="H561" s="427" t="s">
        <v>1208</v>
      </c>
      <c r="I561" s="448" t="s">
        <v>851</v>
      </c>
      <c r="J561" s="448">
        <v>15</v>
      </c>
      <c r="K561" s="473">
        <v>277.2</v>
      </c>
      <c r="L561" s="266">
        <f>+Tabla1[[#This Row],[Precio Unitario]]*Tabla1[[#This Row],[Cantidad de Insumos]]</f>
        <v>4158</v>
      </c>
      <c r="M561" s="267" t="s">
        <v>1178</v>
      </c>
      <c r="N561" s="265"/>
    </row>
    <row r="562" spans="2:14" x14ac:dyDescent="0.2">
      <c r="B562" s="14" t="str">
        <f>IF(Tabla1[[#This Row],[Código_Actividad]]="","",CONCATENATE(Tabla1[[#This Row],[POA]],".",Tabla1[[#This Row],[SRS]],".",Tabla1[[#This Row],[AREA]],".",Tabla1[[#This Row],[TIPO]]))</f>
        <v/>
      </c>
      <c r="C562" s="14" t="str">
        <f>IF(Tabla1[[#This Row],[Código_Actividad]]="","",'[4]Formulario PPGR1'!#REF!)</f>
        <v/>
      </c>
      <c r="D562" s="14" t="str">
        <f>IF(Tabla1[[#This Row],[Código_Actividad]]="","",'[4]Formulario PPGR1'!#REF!)</f>
        <v/>
      </c>
      <c r="E562" s="14" t="str">
        <f>IF(Tabla1[[#This Row],[Código_Actividad]]="","",'[4]Formulario PPGR1'!#REF!)</f>
        <v/>
      </c>
      <c r="F562" s="14" t="str">
        <f>IF(Tabla1[[#This Row],[Código_Actividad]]="","",'[4]Formulario PPGR1'!#REF!)</f>
        <v/>
      </c>
      <c r="G562" s="264"/>
      <c r="H562" s="427" t="s">
        <v>1209</v>
      </c>
      <c r="I562" s="448" t="s">
        <v>851</v>
      </c>
      <c r="J562" s="448">
        <v>15</v>
      </c>
      <c r="K562" s="473">
        <v>375</v>
      </c>
      <c r="L562" s="266">
        <f>+Tabla1[[#This Row],[Precio Unitario]]*Tabla1[[#This Row],[Cantidad de Insumos]]</f>
        <v>5625</v>
      </c>
      <c r="M562" s="267" t="s">
        <v>1178</v>
      </c>
      <c r="N562" s="265"/>
    </row>
    <row r="563" spans="2:14" x14ac:dyDescent="0.2">
      <c r="B563" s="14" t="str">
        <f>IF(Tabla1[[#This Row],[Código_Actividad]]="","",CONCATENATE(Tabla1[[#This Row],[POA]],".",Tabla1[[#This Row],[SRS]],".",Tabla1[[#This Row],[AREA]],".",Tabla1[[#This Row],[TIPO]]))</f>
        <v/>
      </c>
      <c r="C563" s="14" t="str">
        <f>IF(Tabla1[[#This Row],[Código_Actividad]]="","",'[4]Formulario PPGR1'!#REF!)</f>
        <v/>
      </c>
      <c r="D563" s="14" t="str">
        <f>IF(Tabla1[[#This Row],[Código_Actividad]]="","",'[4]Formulario PPGR1'!#REF!)</f>
        <v/>
      </c>
      <c r="E563" s="14" t="str">
        <f>IF(Tabla1[[#This Row],[Código_Actividad]]="","",'[4]Formulario PPGR1'!#REF!)</f>
        <v/>
      </c>
      <c r="F563" s="14" t="str">
        <f>IF(Tabla1[[#This Row],[Código_Actividad]]="","",'[4]Formulario PPGR1'!#REF!)</f>
        <v/>
      </c>
      <c r="G563" s="264"/>
      <c r="H563" s="435" t="s">
        <v>1210</v>
      </c>
      <c r="I563" s="448" t="s">
        <v>851</v>
      </c>
      <c r="J563" s="448">
        <v>25</v>
      </c>
      <c r="K563" s="473">
        <v>295</v>
      </c>
      <c r="L563" s="266">
        <f>+Tabla1[[#This Row],[Precio Unitario]]*Tabla1[[#This Row],[Cantidad de Insumos]]</f>
        <v>7375</v>
      </c>
      <c r="M563" s="267" t="s">
        <v>1178</v>
      </c>
      <c r="N563" s="265"/>
    </row>
    <row r="564" spans="2:14" x14ac:dyDescent="0.25">
      <c r="B564" s="14" t="str">
        <f>IF(Tabla1[[#This Row],[Código_Actividad]]="","",CONCATENATE(Tabla1[[#This Row],[POA]],".",Tabla1[[#This Row],[SRS]],".",Tabla1[[#This Row],[AREA]],".",Tabla1[[#This Row],[TIPO]]))</f>
        <v/>
      </c>
      <c r="C564" s="14" t="str">
        <f>IF(Tabla1[[#This Row],[Código_Actividad]]="","",'[4]Formulario PPGR1'!#REF!)</f>
        <v/>
      </c>
      <c r="D564" s="14" t="str">
        <f>IF(Tabla1[[#This Row],[Código_Actividad]]="","",'[4]Formulario PPGR1'!#REF!)</f>
        <v/>
      </c>
      <c r="E564" s="14" t="str">
        <f>IF(Tabla1[[#This Row],[Código_Actividad]]="","",'[4]Formulario PPGR1'!#REF!)</f>
        <v/>
      </c>
      <c r="F564" s="14" t="str">
        <f>IF(Tabla1[[#This Row],[Código_Actividad]]="","",'[4]Formulario PPGR1'!#REF!)</f>
        <v/>
      </c>
      <c r="G564" s="264"/>
      <c r="H564" s="428" t="s">
        <v>1211</v>
      </c>
      <c r="I564" s="448" t="s">
        <v>851</v>
      </c>
      <c r="J564" s="448">
        <v>15</v>
      </c>
      <c r="K564" s="473">
        <v>309.5</v>
      </c>
      <c r="L564" s="266">
        <f>+Tabla1[[#This Row],[Precio Unitario]]*Tabla1[[#This Row],[Cantidad de Insumos]]</f>
        <v>4642.5</v>
      </c>
      <c r="M564" s="267" t="s">
        <v>1178</v>
      </c>
      <c r="N564" s="265"/>
    </row>
    <row r="565" spans="2:14" x14ac:dyDescent="0.25">
      <c r="B565" s="14" t="str">
        <f>IF(Tabla1[[#This Row],[Código_Actividad]]="","",CONCATENATE(Tabla1[[#This Row],[POA]],".",Tabla1[[#This Row],[SRS]],".",Tabla1[[#This Row],[AREA]],".",Tabla1[[#This Row],[TIPO]]))</f>
        <v/>
      </c>
      <c r="C565" s="14" t="str">
        <f>IF(Tabla1[[#This Row],[Código_Actividad]]="","",'[4]Formulario PPGR1'!#REF!)</f>
        <v/>
      </c>
      <c r="D565" s="14" t="str">
        <f>IF(Tabla1[[#This Row],[Código_Actividad]]="","",'[4]Formulario PPGR1'!#REF!)</f>
        <v/>
      </c>
      <c r="E565" s="14" t="str">
        <f>IF(Tabla1[[#This Row],[Código_Actividad]]="","",'[4]Formulario PPGR1'!#REF!)</f>
        <v/>
      </c>
      <c r="F565" s="14" t="str">
        <f>IF(Tabla1[[#This Row],[Código_Actividad]]="","",'[4]Formulario PPGR1'!#REF!)</f>
        <v/>
      </c>
      <c r="G565" s="264"/>
      <c r="H565" s="428" t="s">
        <v>1212</v>
      </c>
      <c r="I565" s="448" t="s">
        <v>851</v>
      </c>
      <c r="J565" s="448">
        <v>10</v>
      </c>
      <c r="K565" s="473">
        <v>880</v>
      </c>
      <c r="L565" s="266">
        <f>+Tabla1[[#This Row],[Precio Unitario]]*Tabla1[[#This Row],[Cantidad de Insumos]]</f>
        <v>8800</v>
      </c>
      <c r="M565" s="267" t="s">
        <v>1178</v>
      </c>
      <c r="N565" s="265"/>
    </row>
    <row r="566" spans="2:14" x14ac:dyDescent="0.25">
      <c r="B566" s="14" t="str">
        <f>IF(Tabla1[[#This Row],[Código_Actividad]]="","",CONCATENATE(Tabla1[[#This Row],[POA]],".",Tabla1[[#This Row],[SRS]],".",Tabla1[[#This Row],[AREA]],".",Tabla1[[#This Row],[TIPO]]))</f>
        <v/>
      </c>
      <c r="C566" s="14" t="str">
        <f>IF(Tabla1[[#This Row],[Código_Actividad]]="","",'[4]Formulario PPGR1'!#REF!)</f>
        <v/>
      </c>
      <c r="D566" s="14" t="str">
        <f>IF(Tabla1[[#This Row],[Código_Actividad]]="","",'[4]Formulario PPGR1'!#REF!)</f>
        <v/>
      </c>
      <c r="E566" s="14" t="str">
        <f>IF(Tabla1[[#This Row],[Código_Actividad]]="","",'[4]Formulario PPGR1'!#REF!)</f>
        <v/>
      </c>
      <c r="F566" s="14" t="str">
        <f>IF(Tabla1[[#This Row],[Código_Actividad]]="","",'[4]Formulario PPGR1'!#REF!)</f>
        <v/>
      </c>
      <c r="G566" s="264"/>
      <c r="H566" s="428" t="s">
        <v>1212</v>
      </c>
      <c r="I566" s="448" t="s">
        <v>851</v>
      </c>
      <c r="J566" s="448">
        <v>25</v>
      </c>
      <c r="K566" s="473">
        <v>384</v>
      </c>
      <c r="L566" s="266">
        <f>+Tabla1[[#This Row],[Precio Unitario]]*Tabla1[[#This Row],[Cantidad de Insumos]]</f>
        <v>9600</v>
      </c>
      <c r="M566" s="267" t="s">
        <v>1178</v>
      </c>
      <c r="N566" s="265"/>
    </row>
    <row r="567" spans="2:14" x14ac:dyDescent="0.25">
      <c r="B567" s="14" t="str">
        <f>IF(Tabla1[[#This Row],[Código_Actividad]]="","",CONCATENATE(Tabla1[[#This Row],[POA]],".",Tabla1[[#This Row],[SRS]],".",Tabla1[[#This Row],[AREA]],".",Tabla1[[#This Row],[TIPO]]))</f>
        <v/>
      </c>
      <c r="C567" s="14" t="str">
        <f>IF(Tabla1[[#This Row],[Código_Actividad]]="","",'[4]Formulario PPGR1'!#REF!)</f>
        <v/>
      </c>
      <c r="D567" s="14" t="str">
        <f>IF(Tabla1[[#This Row],[Código_Actividad]]="","",'[4]Formulario PPGR1'!#REF!)</f>
        <v/>
      </c>
      <c r="E567" s="14" t="str">
        <f>IF(Tabla1[[#This Row],[Código_Actividad]]="","",'[4]Formulario PPGR1'!#REF!)</f>
        <v/>
      </c>
      <c r="F567" s="14" t="str">
        <f>IF(Tabla1[[#This Row],[Código_Actividad]]="","",'[4]Formulario PPGR1'!#REF!)</f>
        <v/>
      </c>
      <c r="G567" s="264"/>
      <c r="H567" s="428" t="s">
        <v>1213</v>
      </c>
      <c r="I567" s="448" t="s">
        <v>851</v>
      </c>
      <c r="J567" s="448">
        <v>2</v>
      </c>
      <c r="K567" s="473">
        <v>2796.98</v>
      </c>
      <c r="L567" s="266">
        <f>+Tabla1[[#This Row],[Precio Unitario]]*Tabla1[[#This Row],[Cantidad de Insumos]]</f>
        <v>5593.96</v>
      </c>
      <c r="M567" s="267" t="s">
        <v>1178</v>
      </c>
      <c r="N567" s="265"/>
    </row>
    <row r="568" spans="2:14" x14ac:dyDescent="0.25">
      <c r="B568" s="14" t="str">
        <f>IF(Tabla1[[#This Row],[Código_Actividad]]="","",CONCATENATE(Tabla1[[#This Row],[POA]],".",Tabla1[[#This Row],[SRS]],".",Tabla1[[#This Row],[AREA]],".",Tabla1[[#This Row],[TIPO]]))</f>
        <v/>
      </c>
      <c r="C568" s="14" t="str">
        <f>IF(Tabla1[[#This Row],[Código_Actividad]]="","",'[4]Formulario PPGR1'!#REF!)</f>
        <v/>
      </c>
      <c r="D568" s="14" t="str">
        <f>IF(Tabla1[[#This Row],[Código_Actividad]]="","",'[4]Formulario PPGR1'!#REF!)</f>
        <v/>
      </c>
      <c r="E568" s="14" t="str">
        <f>IF(Tabla1[[#This Row],[Código_Actividad]]="","",'[4]Formulario PPGR1'!#REF!)</f>
        <v/>
      </c>
      <c r="F568" s="14" t="str">
        <f>IF(Tabla1[[#This Row],[Código_Actividad]]="","",'[4]Formulario PPGR1'!#REF!)</f>
        <v/>
      </c>
      <c r="G568" s="264"/>
      <c r="H568" s="428" t="s">
        <v>1214</v>
      </c>
      <c r="I568" s="448" t="s">
        <v>851</v>
      </c>
      <c r="J568" s="448">
        <v>2</v>
      </c>
      <c r="K568" s="473">
        <v>2780</v>
      </c>
      <c r="L568" s="266">
        <f>+Tabla1[[#This Row],[Precio Unitario]]*Tabla1[[#This Row],[Cantidad de Insumos]]</f>
        <v>5560</v>
      </c>
      <c r="M568" s="267" t="s">
        <v>1178</v>
      </c>
      <c r="N568" s="265"/>
    </row>
    <row r="569" spans="2:14" x14ac:dyDescent="0.25">
      <c r="B569" s="14" t="str">
        <f>IF(Tabla1[[#This Row],[Código_Actividad]]="","",CONCATENATE(Tabla1[[#This Row],[POA]],".",Tabla1[[#This Row],[SRS]],".",Tabla1[[#This Row],[AREA]],".",Tabla1[[#This Row],[TIPO]]))</f>
        <v/>
      </c>
      <c r="C569" s="14" t="str">
        <f>IF(Tabla1[[#This Row],[Código_Actividad]]="","",'[4]Formulario PPGR1'!#REF!)</f>
        <v/>
      </c>
      <c r="D569" s="14" t="str">
        <f>IF(Tabla1[[#This Row],[Código_Actividad]]="","",'[4]Formulario PPGR1'!#REF!)</f>
        <v/>
      </c>
      <c r="E569" s="14" t="str">
        <f>IF(Tabla1[[#This Row],[Código_Actividad]]="","",'[4]Formulario PPGR1'!#REF!)</f>
        <v/>
      </c>
      <c r="F569" s="14" t="str">
        <f>IF(Tabla1[[#This Row],[Código_Actividad]]="","",'[4]Formulario PPGR1'!#REF!)</f>
        <v/>
      </c>
      <c r="G569" s="264"/>
      <c r="H569" s="428" t="s">
        <v>1215</v>
      </c>
      <c r="I569" s="450" t="s">
        <v>851</v>
      </c>
      <c r="J569" s="450">
        <v>8</v>
      </c>
      <c r="K569" s="473">
        <v>5299.61</v>
      </c>
      <c r="L569" s="266">
        <f>+Tabla1[[#This Row],[Precio Unitario]]*Tabla1[[#This Row],[Cantidad de Insumos]]</f>
        <v>42396.88</v>
      </c>
      <c r="M569" s="267" t="s">
        <v>1178</v>
      </c>
      <c r="N569" s="265"/>
    </row>
    <row r="570" spans="2:14" x14ac:dyDescent="0.25">
      <c r="B570" s="14" t="str">
        <f>IF(Tabla1[[#This Row],[Código_Actividad]]="","",CONCATENATE(Tabla1[[#This Row],[POA]],".",Tabla1[[#This Row],[SRS]],".",Tabla1[[#This Row],[AREA]],".",Tabla1[[#This Row],[TIPO]]))</f>
        <v/>
      </c>
      <c r="C570" s="14" t="str">
        <f>IF(Tabla1[[#This Row],[Código_Actividad]]="","",'[4]Formulario PPGR1'!#REF!)</f>
        <v/>
      </c>
      <c r="D570" s="14" t="str">
        <f>IF(Tabla1[[#This Row],[Código_Actividad]]="","",'[4]Formulario PPGR1'!#REF!)</f>
        <v/>
      </c>
      <c r="E570" s="14" t="str">
        <f>IF(Tabla1[[#This Row],[Código_Actividad]]="","",'[4]Formulario PPGR1'!#REF!)</f>
        <v/>
      </c>
      <c r="F570" s="14" t="str">
        <f>IF(Tabla1[[#This Row],[Código_Actividad]]="","",'[4]Formulario PPGR1'!#REF!)</f>
        <v/>
      </c>
      <c r="G570" s="264"/>
      <c r="H570" s="428" t="s">
        <v>1216</v>
      </c>
      <c r="I570" s="450" t="s">
        <v>851</v>
      </c>
      <c r="J570" s="450">
        <v>8</v>
      </c>
      <c r="K570" s="473">
        <v>5299.61</v>
      </c>
      <c r="L570" s="266">
        <f>+Tabla1[[#This Row],[Precio Unitario]]*Tabla1[[#This Row],[Cantidad de Insumos]]</f>
        <v>42396.88</v>
      </c>
      <c r="M570" s="267" t="s">
        <v>1178</v>
      </c>
      <c r="N570" s="265"/>
    </row>
    <row r="571" spans="2:14" x14ac:dyDescent="0.25">
      <c r="B571" s="14" t="str">
        <f>IF(Tabla1[[#This Row],[Código_Actividad]]="","",CONCATENATE(Tabla1[[#This Row],[POA]],".",Tabla1[[#This Row],[SRS]],".",Tabla1[[#This Row],[AREA]],".",Tabla1[[#This Row],[TIPO]]))</f>
        <v/>
      </c>
      <c r="C571" s="14" t="str">
        <f>IF(Tabla1[[#This Row],[Código_Actividad]]="","",'[4]Formulario PPGR1'!#REF!)</f>
        <v/>
      </c>
      <c r="D571" s="14" t="str">
        <f>IF(Tabla1[[#This Row],[Código_Actividad]]="","",'[4]Formulario PPGR1'!#REF!)</f>
        <v/>
      </c>
      <c r="E571" s="14" t="str">
        <f>IF(Tabla1[[#This Row],[Código_Actividad]]="","",'[4]Formulario PPGR1'!#REF!)</f>
        <v/>
      </c>
      <c r="F571" s="14" t="str">
        <f>IF(Tabla1[[#This Row],[Código_Actividad]]="","",'[4]Formulario PPGR1'!#REF!)</f>
        <v/>
      </c>
      <c r="G571" s="264"/>
      <c r="H571" s="428" t="s">
        <v>1217</v>
      </c>
      <c r="I571" s="450" t="s">
        <v>851</v>
      </c>
      <c r="J571" s="450">
        <v>2</v>
      </c>
      <c r="K571" s="473">
        <v>2780</v>
      </c>
      <c r="L571" s="266">
        <f>+Tabla1[[#This Row],[Precio Unitario]]*Tabla1[[#This Row],[Cantidad de Insumos]]</f>
        <v>5560</v>
      </c>
      <c r="M571" s="267" t="s">
        <v>1178</v>
      </c>
      <c r="N571" s="265"/>
    </row>
    <row r="572" spans="2:14" x14ac:dyDescent="0.25">
      <c r="B572" s="14" t="str">
        <f>IF(Tabla1[[#This Row],[Código_Actividad]]="","",CONCATENATE(Tabla1[[#This Row],[POA]],".",Tabla1[[#This Row],[SRS]],".",Tabla1[[#This Row],[AREA]],".",Tabla1[[#This Row],[TIPO]]))</f>
        <v/>
      </c>
      <c r="C572" s="14" t="str">
        <f>IF(Tabla1[[#This Row],[Código_Actividad]]="","",'[4]Formulario PPGR1'!#REF!)</f>
        <v/>
      </c>
      <c r="D572" s="14" t="str">
        <f>IF(Tabla1[[#This Row],[Código_Actividad]]="","",'[4]Formulario PPGR1'!#REF!)</f>
        <v/>
      </c>
      <c r="E572" s="14" t="str">
        <f>IF(Tabla1[[#This Row],[Código_Actividad]]="","",'[4]Formulario PPGR1'!#REF!)</f>
        <v/>
      </c>
      <c r="F572" s="14" t="str">
        <f>IF(Tabla1[[#This Row],[Código_Actividad]]="","",'[4]Formulario PPGR1'!#REF!)</f>
        <v/>
      </c>
      <c r="G572" s="264"/>
      <c r="H572" s="469" t="s">
        <v>1218</v>
      </c>
      <c r="I572" s="450" t="s">
        <v>851</v>
      </c>
      <c r="J572" s="450">
        <v>2</v>
      </c>
      <c r="K572" s="473">
        <v>4550</v>
      </c>
      <c r="L572" s="266">
        <f>+Tabla1[[#This Row],[Precio Unitario]]*Tabla1[[#This Row],[Cantidad de Insumos]]</f>
        <v>9100</v>
      </c>
      <c r="M572" s="267" t="s">
        <v>1178</v>
      </c>
      <c r="N572" s="265"/>
    </row>
    <row r="573" spans="2:14" x14ac:dyDescent="0.2">
      <c r="B573" s="14" t="str">
        <f>IF(Tabla1[[#This Row],[Código_Actividad]]="","",CONCATENATE(Tabla1[[#This Row],[POA]],".",Tabla1[[#This Row],[SRS]],".",Tabla1[[#This Row],[AREA]],".",Tabla1[[#This Row],[TIPO]]))</f>
        <v/>
      </c>
      <c r="C573" s="14" t="str">
        <f>IF(Tabla1[[#This Row],[Código_Actividad]]="","",'[4]Formulario PPGR1'!#REF!)</f>
        <v/>
      </c>
      <c r="D573" s="14" t="str">
        <f>IF(Tabla1[[#This Row],[Código_Actividad]]="","",'[4]Formulario PPGR1'!#REF!)</f>
        <v/>
      </c>
      <c r="E573" s="14" t="str">
        <f>IF(Tabla1[[#This Row],[Código_Actividad]]="","",'[4]Formulario PPGR1'!#REF!)</f>
        <v/>
      </c>
      <c r="F573" s="14" t="str">
        <f>IF(Tabla1[[#This Row],[Código_Actividad]]="","",'[4]Formulario PPGR1'!#REF!)</f>
        <v/>
      </c>
      <c r="G573" s="264"/>
      <c r="H573" s="434" t="s">
        <v>1219</v>
      </c>
      <c r="I573" s="450" t="s">
        <v>851</v>
      </c>
      <c r="J573" s="450">
        <v>10</v>
      </c>
      <c r="K573" s="473">
        <v>1730.52</v>
      </c>
      <c r="L573" s="266">
        <f>+Tabla1[[#This Row],[Precio Unitario]]*Tabla1[[#This Row],[Cantidad de Insumos]]</f>
        <v>17305.2</v>
      </c>
      <c r="M573" s="267" t="s">
        <v>1178</v>
      </c>
      <c r="N573" s="265"/>
    </row>
    <row r="574" spans="2:14" x14ac:dyDescent="0.2">
      <c r="B574" s="14" t="str">
        <f>IF(Tabla1[[#This Row],[Código_Actividad]]="","",CONCATENATE(Tabla1[[#This Row],[POA]],".",Tabla1[[#This Row],[SRS]],".",Tabla1[[#This Row],[AREA]],".",Tabla1[[#This Row],[TIPO]]))</f>
        <v/>
      </c>
      <c r="C574" s="14" t="str">
        <f>IF(Tabla1[[#This Row],[Código_Actividad]]="","",'[4]Formulario PPGR1'!#REF!)</f>
        <v/>
      </c>
      <c r="D574" s="14" t="str">
        <f>IF(Tabla1[[#This Row],[Código_Actividad]]="","",'[4]Formulario PPGR1'!#REF!)</f>
        <v/>
      </c>
      <c r="E574" s="14" t="str">
        <f>IF(Tabla1[[#This Row],[Código_Actividad]]="","",'[4]Formulario PPGR1'!#REF!)</f>
        <v/>
      </c>
      <c r="F574" s="14" t="str">
        <f>IF(Tabla1[[#This Row],[Código_Actividad]]="","",'[4]Formulario PPGR1'!#REF!)</f>
        <v/>
      </c>
      <c r="G574" s="264"/>
      <c r="H574" s="427" t="s">
        <v>1220</v>
      </c>
      <c r="I574" s="448" t="s">
        <v>851</v>
      </c>
      <c r="J574" s="448">
        <v>100</v>
      </c>
      <c r="K574" s="474">
        <v>205</v>
      </c>
      <c r="L574" s="266">
        <f>+Tabla1[[#This Row],[Precio Unitario]]*Tabla1[[#This Row],[Cantidad de Insumos]]</f>
        <v>20500</v>
      </c>
      <c r="M574" s="267" t="s">
        <v>1178</v>
      </c>
      <c r="N574" s="265"/>
    </row>
    <row r="575" spans="2:14" x14ac:dyDescent="0.25">
      <c r="B575" s="14" t="str">
        <f>IF(Tabla1[[#This Row],[Código_Actividad]]="","",CONCATENATE(Tabla1[[#This Row],[POA]],".",Tabla1[[#This Row],[SRS]],".",Tabla1[[#This Row],[AREA]],".",Tabla1[[#This Row],[TIPO]]))</f>
        <v/>
      </c>
      <c r="C575" s="14" t="str">
        <f>IF(Tabla1[[#This Row],[Código_Actividad]]="","",'[4]Formulario PPGR1'!#REF!)</f>
        <v/>
      </c>
      <c r="D575" s="14" t="str">
        <f>IF(Tabla1[[#This Row],[Código_Actividad]]="","",'[4]Formulario PPGR1'!#REF!)</f>
        <v/>
      </c>
      <c r="E575" s="14" t="str">
        <f>IF(Tabla1[[#This Row],[Código_Actividad]]="","",'[4]Formulario PPGR1'!#REF!)</f>
        <v/>
      </c>
      <c r="F575" s="14" t="str">
        <f>IF(Tabla1[[#This Row],[Código_Actividad]]="","",'[4]Formulario PPGR1'!#REF!)</f>
        <v/>
      </c>
      <c r="G575" s="264"/>
      <c r="H575" s="428" t="s">
        <v>1221</v>
      </c>
      <c r="I575" s="448" t="s">
        <v>851</v>
      </c>
      <c r="J575" s="448">
        <v>3</v>
      </c>
      <c r="K575" s="474">
        <v>9200</v>
      </c>
      <c r="L575" s="266">
        <f>+Tabla1[[#This Row],[Precio Unitario]]*Tabla1[[#This Row],[Cantidad de Insumos]]</f>
        <v>27600</v>
      </c>
      <c r="M575" s="267" t="s">
        <v>1178</v>
      </c>
      <c r="N575" s="265"/>
    </row>
    <row r="576" spans="2:14" x14ac:dyDescent="0.2">
      <c r="B576" s="14" t="str">
        <f>IF(Tabla1[[#This Row],[Código_Actividad]]="","",CONCATENATE(Tabla1[[#This Row],[POA]],".",Tabla1[[#This Row],[SRS]],".",Tabla1[[#This Row],[AREA]],".",Tabla1[[#This Row],[TIPO]]))</f>
        <v/>
      </c>
      <c r="C576" s="14" t="str">
        <f>IF(Tabla1[[#This Row],[Código_Actividad]]="","",'[4]Formulario PPGR1'!#REF!)</f>
        <v/>
      </c>
      <c r="D576" s="14" t="str">
        <f>IF(Tabla1[[#This Row],[Código_Actividad]]="","",'[4]Formulario PPGR1'!#REF!)</f>
        <v/>
      </c>
      <c r="E576" s="14" t="str">
        <f>IF(Tabla1[[#This Row],[Código_Actividad]]="","",'[4]Formulario PPGR1'!#REF!)</f>
        <v/>
      </c>
      <c r="F576" s="14" t="str">
        <f>IF(Tabla1[[#This Row],[Código_Actividad]]="","",'[4]Formulario PPGR1'!#REF!)</f>
        <v/>
      </c>
      <c r="G576" s="264"/>
      <c r="H576" s="427" t="s">
        <v>1222</v>
      </c>
      <c r="I576" s="448" t="s">
        <v>851</v>
      </c>
      <c r="J576" s="448">
        <v>30</v>
      </c>
      <c r="K576" s="474">
        <v>140</v>
      </c>
      <c r="L576" s="266">
        <f>+Tabla1[[#This Row],[Precio Unitario]]*Tabla1[[#This Row],[Cantidad de Insumos]]</f>
        <v>4200</v>
      </c>
      <c r="M576" s="267" t="s">
        <v>1178</v>
      </c>
      <c r="N576" s="265"/>
    </row>
    <row r="577" spans="2:14" x14ac:dyDescent="0.2">
      <c r="B577" s="14" t="str">
        <f>IF(Tabla1[[#This Row],[Código_Actividad]]="","",CONCATENATE(Tabla1[[#This Row],[POA]],".",Tabla1[[#This Row],[SRS]],".",Tabla1[[#This Row],[AREA]],".",Tabla1[[#This Row],[TIPO]]))</f>
        <v/>
      </c>
      <c r="C577" s="14" t="str">
        <f>IF(Tabla1[[#This Row],[Código_Actividad]]="","",'[4]Formulario PPGR1'!#REF!)</f>
        <v/>
      </c>
      <c r="D577" s="14" t="str">
        <f>IF(Tabla1[[#This Row],[Código_Actividad]]="","",'[4]Formulario PPGR1'!#REF!)</f>
        <v/>
      </c>
      <c r="E577" s="14" t="str">
        <f>IF(Tabla1[[#This Row],[Código_Actividad]]="","",'[4]Formulario PPGR1'!#REF!)</f>
        <v/>
      </c>
      <c r="F577" s="14" t="str">
        <f>IF(Tabla1[[#This Row],[Código_Actividad]]="","",'[4]Formulario PPGR1'!#REF!)</f>
        <v/>
      </c>
      <c r="G577" s="264"/>
      <c r="H577" s="427" t="s">
        <v>1223</v>
      </c>
      <c r="I577" s="448" t="s">
        <v>851</v>
      </c>
      <c r="J577" s="448">
        <v>2</v>
      </c>
      <c r="K577" s="474">
        <v>7500</v>
      </c>
      <c r="L577" s="266">
        <f>+Tabla1[[#This Row],[Precio Unitario]]*Tabla1[[#This Row],[Cantidad de Insumos]]</f>
        <v>15000</v>
      </c>
      <c r="M577" s="267" t="s">
        <v>1178</v>
      </c>
      <c r="N577" s="265"/>
    </row>
    <row r="578" spans="2:14" x14ac:dyDescent="0.25">
      <c r="B578" s="14" t="str">
        <f>IF(Tabla1[[#This Row],[Código_Actividad]]="","",CONCATENATE(Tabla1[[#This Row],[POA]],".",Tabla1[[#This Row],[SRS]],".",Tabla1[[#This Row],[AREA]],".",Tabla1[[#This Row],[TIPO]]))</f>
        <v/>
      </c>
      <c r="C578" s="14" t="str">
        <f>IF(Tabla1[[#This Row],[Código_Actividad]]="","",'[4]Formulario PPGR1'!#REF!)</f>
        <v/>
      </c>
      <c r="D578" s="14" t="str">
        <f>IF(Tabla1[[#This Row],[Código_Actividad]]="","",'[4]Formulario PPGR1'!#REF!)</f>
        <v/>
      </c>
      <c r="E578" s="14" t="str">
        <f>IF(Tabla1[[#This Row],[Código_Actividad]]="","",'[4]Formulario PPGR1'!#REF!)</f>
        <v/>
      </c>
      <c r="F578" s="14" t="str">
        <f>IF(Tabla1[[#This Row],[Código_Actividad]]="","",'[4]Formulario PPGR1'!#REF!)</f>
        <v/>
      </c>
      <c r="G578" s="264"/>
      <c r="H578" s="565" t="s">
        <v>1224</v>
      </c>
      <c r="I578" s="448" t="s">
        <v>851</v>
      </c>
      <c r="J578" s="448">
        <v>5</v>
      </c>
      <c r="K578" s="473">
        <v>8970</v>
      </c>
      <c r="L578" s="266">
        <f>+Tabla1[[#This Row],[Precio Unitario]]*Tabla1[[#This Row],[Cantidad de Insumos]]</f>
        <v>44850</v>
      </c>
      <c r="M578" s="267" t="s">
        <v>1178</v>
      </c>
      <c r="N578" s="265"/>
    </row>
    <row r="579" spans="2:14" x14ac:dyDescent="0.25">
      <c r="B579" s="14" t="str">
        <f>IF(Tabla1[[#This Row],[Código_Actividad]]="","",CONCATENATE(Tabla1[[#This Row],[POA]],".",Tabla1[[#This Row],[SRS]],".",Tabla1[[#This Row],[AREA]],".",Tabla1[[#This Row],[TIPO]]))</f>
        <v/>
      </c>
      <c r="C579" s="14" t="str">
        <f>IF(Tabla1[[#This Row],[Código_Actividad]]="","",'[4]Formulario PPGR1'!#REF!)</f>
        <v/>
      </c>
      <c r="D579" s="14" t="str">
        <f>IF(Tabla1[[#This Row],[Código_Actividad]]="","",'[4]Formulario PPGR1'!#REF!)</f>
        <v/>
      </c>
      <c r="E579" s="14" t="str">
        <f>IF(Tabla1[[#This Row],[Código_Actividad]]="","",'[4]Formulario PPGR1'!#REF!)</f>
        <v/>
      </c>
      <c r="F579" s="14" t="str">
        <f>IF(Tabla1[[#This Row],[Código_Actividad]]="","",'[4]Formulario PPGR1'!#REF!)</f>
        <v/>
      </c>
      <c r="G579" s="264"/>
      <c r="H579" s="565" t="s">
        <v>1225</v>
      </c>
      <c r="I579" s="448" t="s">
        <v>986</v>
      </c>
      <c r="J579" s="448">
        <v>12</v>
      </c>
      <c r="K579" s="473">
        <v>1500</v>
      </c>
      <c r="L579" s="266">
        <f>+Tabla1[[#This Row],[Precio Unitario]]*Tabla1[[#This Row],[Cantidad de Insumos]]</f>
        <v>18000</v>
      </c>
      <c r="M579" s="267" t="s">
        <v>1178</v>
      </c>
      <c r="N579" s="265"/>
    </row>
    <row r="580" spans="2:14" x14ac:dyDescent="0.25">
      <c r="B580" s="14" t="str">
        <f>IF(Tabla1[[#This Row],[Código_Actividad]]="","",CONCATENATE(Tabla1[[#This Row],[POA]],".",Tabla1[[#This Row],[SRS]],".",Tabla1[[#This Row],[AREA]],".",Tabla1[[#This Row],[TIPO]]))</f>
        <v/>
      </c>
      <c r="C580" s="14" t="str">
        <f>IF(Tabla1[[#This Row],[Código_Actividad]]="","",'[4]Formulario PPGR1'!#REF!)</f>
        <v/>
      </c>
      <c r="D580" s="14" t="str">
        <f>IF(Tabla1[[#This Row],[Código_Actividad]]="","",'[4]Formulario PPGR1'!#REF!)</f>
        <v/>
      </c>
      <c r="E580" s="14" t="str">
        <f>IF(Tabla1[[#This Row],[Código_Actividad]]="","",'[4]Formulario PPGR1'!#REF!)</f>
        <v/>
      </c>
      <c r="F580" s="14" t="str">
        <f>IF(Tabla1[[#This Row],[Código_Actividad]]="","",'[4]Formulario PPGR1'!#REF!)</f>
        <v/>
      </c>
      <c r="G580" s="264"/>
      <c r="H580" s="565" t="s">
        <v>1226</v>
      </c>
      <c r="I580" s="448" t="s">
        <v>851</v>
      </c>
      <c r="J580" s="448">
        <v>1</v>
      </c>
      <c r="K580" s="473">
        <v>2388</v>
      </c>
      <c r="L580" s="266">
        <f>+Tabla1[[#This Row],[Precio Unitario]]*Tabla1[[#This Row],[Cantidad de Insumos]]</f>
        <v>2388</v>
      </c>
      <c r="M580" s="267" t="s">
        <v>1178</v>
      </c>
      <c r="N580" s="265"/>
    </row>
    <row r="581" spans="2:14" x14ac:dyDescent="0.25">
      <c r="B581" s="14" t="str">
        <f>IF(Tabla1[[#This Row],[Código_Actividad]]="","",CONCATENATE(Tabla1[[#This Row],[POA]],".",Tabla1[[#This Row],[SRS]],".",Tabla1[[#This Row],[AREA]],".",Tabla1[[#This Row],[TIPO]]))</f>
        <v/>
      </c>
      <c r="C581" s="14" t="str">
        <f>IF(Tabla1[[#This Row],[Código_Actividad]]="","",'[4]Formulario PPGR1'!#REF!)</f>
        <v/>
      </c>
      <c r="D581" s="14" t="str">
        <f>IF(Tabla1[[#This Row],[Código_Actividad]]="","",'[4]Formulario PPGR1'!#REF!)</f>
        <v/>
      </c>
      <c r="E581" s="14" t="str">
        <f>IF(Tabla1[[#This Row],[Código_Actividad]]="","",'[4]Formulario PPGR1'!#REF!)</f>
        <v/>
      </c>
      <c r="F581" s="14" t="str">
        <f>IF(Tabla1[[#This Row],[Código_Actividad]]="","",'[4]Formulario PPGR1'!#REF!)</f>
        <v/>
      </c>
      <c r="G581" s="264"/>
      <c r="H581" s="463" t="s">
        <v>1227</v>
      </c>
      <c r="I581" s="448" t="s">
        <v>851</v>
      </c>
      <c r="J581" s="448">
        <v>3</v>
      </c>
      <c r="K581" s="473">
        <v>604.47</v>
      </c>
      <c r="L581" s="266">
        <f>+Tabla1[[#This Row],[Precio Unitario]]*Tabla1[[#This Row],[Cantidad de Insumos]]</f>
        <v>1813.41</v>
      </c>
      <c r="M581" s="267" t="s">
        <v>1178</v>
      </c>
      <c r="N581" s="265"/>
    </row>
    <row r="582" spans="2:14" x14ac:dyDescent="0.25">
      <c r="B582" s="14" t="str">
        <f>IF(Tabla1[[#This Row],[Código_Actividad]]="","",CONCATENATE(Tabla1[[#This Row],[POA]],".",Tabla1[[#This Row],[SRS]],".",Tabla1[[#This Row],[AREA]],".",Tabla1[[#This Row],[TIPO]]))</f>
        <v/>
      </c>
      <c r="C582" s="14" t="str">
        <f>IF(Tabla1[[#This Row],[Código_Actividad]]="","",'[4]Formulario PPGR1'!#REF!)</f>
        <v/>
      </c>
      <c r="D582" s="14" t="str">
        <f>IF(Tabla1[[#This Row],[Código_Actividad]]="","",'[4]Formulario PPGR1'!#REF!)</f>
        <v/>
      </c>
      <c r="E582" s="14" t="str">
        <f>IF(Tabla1[[#This Row],[Código_Actividad]]="","",'[4]Formulario PPGR1'!#REF!)</f>
        <v/>
      </c>
      <c r="F582" s="14" t="str">
        <f>IF(Tabla1[[#This Row],[Código_Actividad]]="","",'[4]Formulario PPGR1'!#REF!)</f>
        <v/>
      </c>
      <c r="G582" s="264"/>
      <c r="H582" s="463" t="s">
        <v>1228</v>
      </c>
      <c r="I582" s="448" t="s">
        <v>851</v>
      </c>
      <c r="J582" s="448">
        <v>3</v>
      </c>
      <c r="K582" s="473">
        <v>7100</v>
      </c>
      <c r="L582" s="266">
        <f>+Tabla1[[#This Row],[Precio Unitario]]*Tabla1[[#This Row],[Cantidad de Insumos]]</f>
        <v>21300</v>
      </c>
      <c r="M582" s="267" t="s">
        <v>1178</v>
      </c>
      <c r="N582" s="265"/>
    </row>
    <row r="583" spans="2:14" x14ac:dyDescent="0.25">
      <c r="B583" s="14" t="str">
        <f>IF(Tabla1[[#This Row],[Código_Actividad]]="","",CONCATENATE(Tabla1[[#This Row],[POA]],".",Tabla1[[#This Row],[SRS]],".",Tabla1[[#This Row],[AREA]],".",Tabla1[[#This Row],[TIPO]]))</f>
        <v/>
      </c>
      <c r="C583" s="14" t="str">
        <f>IF(Tabla1[[#This Row],[Código_Actividad]]="","",'[4]Formulario PPGR1'!#REF!)</f>
        <v/>
      </c>
      <c r="D583" s="14" t="str">
        <f>IF(Tabla1[[#This Row],[Código_Actividad]]="","",'[4]Formulario PPGR1'!#REF!)</f>
        <v/>
      </c>
      <c r="E583" s="14" t="str">
        <f>IF(Tabla1[[#This Row],[Código_Actividad]]="","",'[4]Formulario PPGR1'!#REF!)</f>
        <v/>
      </c>
      <c r="F583" s="14" t="str">
        <f>IF(Tabla1[[#This Row],[Código_Actividad]]="","",'[4]Formulario PPGR1'!#REF!)</f>
        <v/>
      </c>
      <c r="G583" s="264"/>
      <c r="H583" s="565" t="s">
        <v>1229</v>
      </c>
      <c r="I583" s="448" t="s">
        <v>851</v>
      </c>
      <c r="J583" s="448">
        <v>10</v>
      </c>
      <c r="K583" s="473">
        <v>1100</v>
      </c>
      <c r="L583" s="266">
        <f>+Tabla1[[#This Row],[Precio Unitario]]*Tabla1[[#This Row],[Cantidad de Insumos]]</f>
        <v>11000</v>
      </c>
      <c r="M583" s="267" t="s">
        <v>1178</v>
      </c>
      <c r="N583" s="265"/>
    </row>
    <row r="584" spans="2:14" x14ac:dyDescent="0.25">
      <c r="B584" s="14" t="str">
        <f>IF(Tabla1[[#This Row],[Código_Actividad]]="","",CONCATENATE(Tabla1[[#This Row],[POA]],".",Tabla1[[#This Row],[SRS]],".",Tabla1[[#This Row],[AREA]],".",Tabla1[[#This Row],[TIPO]]))</f>
        <v/>
      </c>
      <c r="C584" s="14" t="str">
        <f>IF(Tabla1[[#This Row],[Código_Actividad]]="","",'[4]Formulario PPGR1'!#REF!)</f>
        <v/>
      </c>
      <c r="D584" s="14" t="str">
        <f>IF(Tabla1[[#This Row],[Código_Actividad]]="","",'[4]Formulario PPGR1'!#REF!)</f>
        <v/>
      </c>
      <c r="E584" s="14" t="str">
        <f>IF(Tabla1[[#This Row],[Código_Actividad]]="","",'[4]Formulario PPGR1'!#REF!)</f>
        <v/>
      </c>
      <c r="F584" s="14" t="str">
        <f>IF(Tabla1[[#This Row],[Código_Actividad]]="","",'[4]Formulario PPGR1'!#REF!)</f>
        <v/>
      </c>
      <c r="G584" s="264"/>
      <c r="H584" s="428" t="s">
        <v>1230</v>
      </c>
      <c r="I584" s="448" t="s">
        <v>851</v>
      </c>
      <c r="J584" s="448">
        <v>5</v>
      </c>
      <c r="K584" s="473">
        <v>370</v>
      </c>
      <c r="L584" s="266">
        <f>+Tabla1[[#This Row],[Precio Unitario]]*Tabla1[[#This Row],[Cantidad de Insumos]]</f>
        <v>1850</v>
      </c>
      <c r="M584" s="267" t="s">
        <v>1178</v>
      </c>
      <c r="N584" s="265"/>
    </row>
    <row r="585" spans="2:14" x14ac:dyDescent="0.2">
      <c r="B585" s="14" t="str">
        <f>IF(Tabla1[[#This Row],[Código_Actividad]]="","",CONCATENATE(Tabla1[[#This Row],[POA]],".",Tabla1[[#This Row],[SRS]],".",Tabla1[[#This Row],[AREA]],".",Tabla1[[#This Row],[TIPO]]))</f>
        <v/>
      </c>
      <c r="C585" s="14" t="str">
        <f>IF(Tabla1[[#This Row],[Código_Actividad]]="","",'[4]Formulario PPGR1'!#REF!)</f>
        <v/>
      </c>
      <c r="D585" s="14" t="str">
        <f>IF(Tabla1[[#This Row],[Código_Actividad]]="","",'[4]Formulario PPGR1'!#REF!)</f>
        <v/>
      </c>
      <c r="E585" s="14" t="str">
        <f>IF(Tabla1[[#This Row],[Código_Actividad]]="","",'[4]Formulario PPGR1'!#REF!)</f>
        <v/>
      </c>
      <c r="F585" s="14" t="str">
        <f>IF(Tabla1[[#This Row],[Código_Actividad]]="","",'[4]Formulario PPGR1'!#REF!)</f>
        <v/>
      </c>
      <c r="G585" s="264"/>
      <c r="H585" s="427" t="s">
        <v>1231</v>
      </c>
      <c r="I585" s="448" t="s">
        <v>851</v>
      </c>
      <c r="J585" s="448">
        <v>10</v>
      </c>
      <c r="K585" s="473">
        <v>1145.95</v>
      </c>
      <c r="L585" s="266">
        <f>+Tabla1[[#This Row],[Precio Unitario]]*Tabla1[[#This Row],[Cantidad de Insumos]]</f>
        <v>11459.5</v>
      </c>
      <c r="M585" s="267" t="s">
        <v>1178</v>
      </c>
      <c r="N585" s="265"/>
    </row>
    <row r="586" spans="2:14" x14ac:dyDescent="0.2">
      <c r="B586" s="14" t="str">
        <f>IF(Tabla1[[#This Row],[Código_Actividad]]="","",CONCATENATE(Tabla1[[#This Row],[POA]],".",Tabla1[[#This Row],[SRS]],".",Tabla1[[#This Row],[AREA]],".",Tabla1[[#This Row],[TIPO]]))</f>
        <v/>
      </c>
      <c r="C586" s="14" t="str">
        <f>IF(Tabla1[[#This Row],[Código_Actividad]]="","",'[4]Formulario PPGR1'!#REF!)</f>
        <v/>
      </c>
      <c r="D586" s="14" t="str">
        <f>IF(Tabla1[[#This Row],[Código_Actividad]]="","",'[4]Formulario PPGR1'!#REF!)</f>
        <v/>
      </c>
      <c r="E586" s="14" t="str">
        <f>IF(Tabla1[[#This Row],[Código_Actividad]]="","",'[4]Formulario PPGR1'!#REF!)</f>
        <v/>
      </c>
      <c r="F586" s="14" t="str">
        <f>IF(Tabla1[[#This Row],[Código_Actividad]]="","",'[4]Formulario PPGR1'!#REF!)</f>
        <v/>
      </c>
      <c r="G586" s="264"/>
      <c r="H586" s="427" t="s">
        <v>1232</v>
      </c>
      <c r="I586" s="448" t="s">
        <v>801</v>
      </c>
      <c r="J586" s="448">
        <v>172</v>
      </c>
      <c r="K586" s="473">
        <v>195</v>
      </c>
      <c r="L586" s="266">
        <f>+Tabla1[[#This Row],[Precio Unitario]]*Tabla1[[#This Row],[Cantidad de Insumos]]</f>
        <v>33540</v>
      </c>
      <c r="M586" s="267" t="s">
        <v>1178</v>
      </c>
      <c r="N586" s="265"/>
    </row>
    <row r="587" spans="2:14" x14ac:dyDescent="0.2">
      <c r="B587" s="14" t="str">
        <f>IF(Tabla1[[#This Row],[Código_Actividad]]="","",CONCATENATE(Tabla1[[#This Row],[POA]],".",Tabla1[[#This Row],[SRS]],".",Tabla1[[#This Row],[AREA]],".",Tabla1[[#This Row],[TIPO]]))</f>
        <v/>
      </c>
      <c r="C587" s="14" t="str">
        <f>IF(Tabla1[[#This Row],[Código_Actividad]]="","",'[4]Formulario PPGR1'!#REF!)</f>
        <v/>
      </c>
      <c r="D587" s="14" t="str">
        <f>IF(Tabla1[[#This Row],[Código_Actividad]]="","",'[4]Formulario PPGR1'!#REF!)</f>
        <v/>
      </c>
      <c r="E587" s="14" t="str">
        <f>IF(Tabla1[[#This Row],[Código_Actividad]]="","",'[4]Formulario PPGR1'!#REF!)</f>
        <v/>
      </c>
      <c r="F587" s="14" t="str">
        <f>IF(Tabla1[[#This Row],[Código_Actividad]]="","",'[4]Formulario PPGR1'!#REF!)</f>
        <v/>
      </c>
      <c r="G587" s="264"/>
      <c r="H587" s="427" t="s">
        <v>1233</v>
      </c>
      <c r="I587" s="448" t="s">
        <v>851</v>
      </c>
      <c r="J587" s="448">
        <v>20</v>
      </c>
      <c r="K587" s="473">
        <v>8985</v>
      </c>
      <c r="L587" s="266">
        <f>+Tabla1[[#This Row],[Precio Unitario]]*Tabla1[[#This Row],[Cantidad de Insumos]]</f>
        <v>179700</v>
      </c>
      <c r="M587" s="267" t="s">
        <v>1178</v>
      </c>
      <c r="N587" s="265"/>
    </row>
    <row r="588" spans="2:14" x14ac:dyDescent="0.2">
      <c r="B588" s="14" t="str">
        <f>IF(Tabla1[[#This Row],[Código_Actividad]]="","",CONCATENATE(Tabla1[[#This Row],[POA]],".",Tabla1[[#This Row],[SRS]],".",Tabla1[[#This Row],[AREA]],".",Tabla1[[#This Row],[TIPO]]))</f>
        <v/>
      </c>
      <c r="C588" s="14" t="str">
        <f>IF(Tabla1[[#This Row],[Código_Actividad]]="","",'[4]Formulario PPGR1'!#REF!)</f>
        <v/>
      </c>
      <c r="D588" s="14" t="str">
        <f>IF(Tabla1[[#This Row],[Código_Actividad]]="","",'[4]Formulario PPGR1'!#REF!)</f>
        <v/>
      </c>
      <c r="E588" s="14" t="str">
        <f>IF(Tabla1[[#This Row],[Código_Actividad]]="","",'[4]Formulario PPGR1'!#REF!)</f>
        <v/>
      </c>
      <c r="F588" s="14" t="str">
        <f>IF(Tabla1[[#This Row],[Código_Actividad]]="","",'[4]Formulario PPGR1'!#REF!)</f>
        <v/>
      </c>
      <c r="G588" s="264"/>
      <c r="H588" s="427" t="s">
        <v>1234</v>
      </c>
      <c r="I588" s="448" t="s">
        <v>851</v>
      </c>
      <c r="J588" s="448">
        <v>20</v>
      </c>
      <c r="K588" s="473">
        <v>236</v>
      </c>
      <c r="L588" s="266">
        <f>+Tabla1[[#This Row],[Precio Unitario]]*Tabla1[[#This Row],[Cantidad de Insumos]]</f>
        <v>4720</v>
      </c>
      <c r="M588" s="267" t="s">
        <v>1178</v>
      </c>
      <c r="N588" s="265"/>
    </row>
    <row r="589" spans="2:14" x14ac:dyDescent="0.25">
      <c r="B589" s="14" t="str">
        <f>IF(Tabla1[[#This Row],[Código_Actividad]]="","",CONCATENATE(Tabla1[[#This Row],[POA]],".",Tabla1[[#This Row],[SRS]],".",Tabla1[[#This Row],[AREA]],".",Tabla1[[#This Row],[TIPO]]))</f>
        <v/>
      </c>
      <c r="C589" s="14" t="str">
        <f>IF(Tabla1[[#This Row],[Código_Actividad]]="","",'[4]Formulario PPGR1'!#REF!)</f>
        <v/>
      </c>
      <c r="D589" s="14" t="str">
        <f>IF(Tabla1[[#This Row],[Código_Actividad]]="","",'[4]Formulario PPGR1'!#REF!)</f>
        <v/>
      </c>
      <c r="E589" s="14" t="str">
        <f>IF(Tabla1[[#This Row],[Código_Actividad]]="","",'[4]Formulario PPGR1'!#REF!)</f>
        <v/>
      </c>
      <c r="F589" s="14" t="str">
        <f>IF(Tabla1[[#This Row],[Código_Actividad]]="","",'[4]Formulario PPGR1'!#REF!)</f>
        <v/>
      </c>
      <c r="G589" s="264"/>
      <c r="H589" s="565" t="s">
        <v>1235</v>
      </c>
      <c r="I589" s="448" t="s">
        <v>851</v>
      </c>
      <c r="J589" s="448">
        <v>80</v>
      </c>
      <c r="K589" s="473">
        <v>3996.25</v>
      </c>
      <c r="L589" s="266">
        <f>+Tabla1[[#This Row],[Precio Unitario]]*Tabla1[[#This Row],[Cantidad de Insumos]]</f>
        <v>319700</v>
      </c>
      <c r="M589" s="267" t="s">
        <v>1178</v>
      </c>
      <c r="N589" s="265"/>
    </row>
    <row r="590" spans="2:14" x14ac:dyDescent="0.25">
      <c r="B590" s="14" t="str">
        <f>IF(Tabla1[[#This Row],[Código_Actividad]]="","",CONCATENATE(Tabla1[[#This Row],[POA]],".",Tabla1[[#This Row],[SRS]],".",Tabla1[[#This Row],[AREA]],".",Tabla1[[#This Row],[TIPO]]))</f>
        <v/>
      </c>
      <c r="C590" s="14" t="str">
        <f>IF(Tabla1[[#This Row],[Código_Actividad]]="","",'[4]Formulario PPGR1'!#REF!)</f>
        <v/>
      </c>
      <c r="D590" s="14" t="str">
        <f>IF(Tabla1[[#This Row],[Código_Actividad]]="","",'[4]Formulario PPGR1'!#REF!)</f>
        <v/>
      </c>
      <c r="E590" s="14" t="str">
        <f>IF(Tabla1[[#This Row],[Código_Actividad]]="","",'[4]Formulario PPGR1'!#REF!)</f>
        <v/>
      </c>
      <c r="F590" s="14" t="str">
        <f>IF(Tabla1[[#This Row],[Código_Actividad]]="","",'[4]Formulario PPGR1'!#REF!)</f>
        <v/>
      </c>
      <c r="G590" s="264"/>
      <c r="H590" s="430" t="s">
        <v>1236</v>
      </c>
      <c r="I590" s="448" t="s">
        <v>851</v>
      </c>
      <c r="J590" s="448">
        <v>6</v>
      </c>
      <c r="K590" s="473">
        <v>11328</v>
      </c>
      <c r="L590" s="266">
        <f>+Tabla1[[#This Row],[Precio Unitario]]*Tabla1[[#This Row],[Cantidad de Insumos]]</f>
        <v>67968</v>
      </c>
      <c r="M590" s="267" t="s">
        <v>1178</v>
      </c>
      <c r="N590" s="265"/>
    </row>
    <row r="591" spans="2:14" x14ac:dyDescent="0.25">
      <c r="B591" s="14" t="str">
        <f>IF(Tabla1[[#This Row],[Código_Actividad]]="","",CONCATENATE(Tabla1[[#This Row],[POA]],".",Tabla1[[#This Row],[SRS]],".",Tabla1[[#This Row],[AREA]],".",Tabla1[[#This Row],[TIPO]]))</f>
        <v/>
      </c>
      <c r="C591" s="14" t="str">
        <f>IF(Tabla1[[#This Row],[Código_Actividad]]="","",'[4]Formulario PPGR1'!#REF!)</f>
        <v/>
      </c>
      <c r="D591" s="14" t="str">
        <f>IF(Tabla1[[#This Row],[Código_Actividad]]="","",'[4]Formulario PPGR1'!#REF!)</f>
        <v/>
      </c>
      <c r="E591" s="14" t="str">
        <f>IF(Tabla1[[#This Row],[Código_Actividad]]="","",'[4]Formulario PPGR1'!#REF!)</f>
        <v/>
      </c>
      <c r="F591" s="14" t="str">
        <f>IF(Tabla1[[#This Row],[Código_Actividad]]="","",'[4]Formulario PPGR1'!#REF!)</f>
        <v/>
      </c>
      <c r="G591" s="264"/>
      <c r="H591" s="430" t="s">
        <v>1237</v>
      </c>
      <c r="I591" s="448" t="s">
        <v>1054</v>
      </c>
      <c r="J591" s="448">
        <v>6</v>
      </c>
      <c r="K591" s="473">
        <v>8260</v>
      </c>
      <c r="L591" s="266">
        <f>+Tabla1[[#This Row],[Precio Unitario]]*Tabla1[[#This Row],[Cantidad de Insumos]]</f>
        <v>49560</v>
      </c>
      <c r="M591" s="267" t="s">
        <v>1178</v>
      </c>
      <c r="N591" s="265"/>
    </row>
    <row r="592" spans="2:14" x14ac:dyDescent="0.25">
      <c r="B592" s="14" t="str">
        <f>IF(Tabla1[[#This Row],[Código_Actividad]]="","",CONCATENATE(Tabla1[[#This Row],[POA]],".",Tabla1[[#This Row],[SRS]],".",Tabla1[[#This Row],[AREA]],".",Tabla1[[#This Row],[TIPO]]))</f>
        <v/>
      </c>
      <c r="C592" s="14" t="str">
        <f>IF(Tabla1[[#This Row],[Código_Actividad]]="","",'[4]Formulario PPGR1'!#REF!)</f>
        <v/>
      </c>
      <c r="D592" s="14" t="str">
        <f>IF(Tabla1[[#This Row],[Código_Actividad]]="","",'[4]Formulario PPGR1'!#REF!)</f>
        <v/>
      </c>
      <c r="E592" s="14" t="str">
        <f>IF(Tabla1[[#This Row],[Código_Actividad]]="","",'[4]Formulario PPGR1'!#REF!)</f>
        <v/>
      </c>
      <c r="F592" s="14" t="str">
        <f>IF(Tabla1[[#This Row],[Código_Actividad]]="","",'[4]Formulario PPGR1'!#REF!)</f>
        <v/>
      </c>
      <c r="G592" s="264"/>
      <c r="H592" s="565" t="s">
        <v>1238</v>
      </c>
      <c r="I592" s="448" t="s">
        <v>851</v>
      </c>
      <c r="J592" s="448">
        <v>4</v>
      </c>
      <c r="K592" s="473">
        <v>15104</v>
      </c>
      <c r="L592" s="266">
        <f>+Tabla1[[#This Row],[Precio Unitario]]*Tabla1[[#This Row],[Cantidad de Insumos]]</f>
        <v>60416</v>
      </c>
      <c r="M592" s="267" t="s">
        <v>1178</v>
      </c>
      <c r="N592" s="265"/>
    </row>
    <row r="593" spans="2:14" x14ac:dyDescent="0.25">
      <c r="B593" s="14" t="str">
        <f>IF(Tabla1[[#This Row],[Código_Actividad]]="","",CONCATENATE(Tabla1[[#This Row],[POA]],".",Tabla1[[#This Row],[SRS]],".",Tabla1[[#This Row],[AREA]],".",Tabla1[[#This Row],[TIPO]]))</f>
        <v/>
      </c>
      <c r="C593" s="14" t="str">
        <f>IF(Tabla1[[#This Row],[Código_Actividad]]="","",'[4]Formulario PPGR1'!#REF!)</f>
        <v/>
      </c>
      <c r="D593" s="14" t="str">
        <f>IF(Tabla1[[#This Row],[Código_Actividad]]="","",'[4]Formulario PPGR1'!#REF!)</f>
        <v/>
      </c>
      <c r="E593" s="14" t="str">
        <f>IF(Tabla1[[#This Row],[Código_Actividad]]="","",'[4]Formulario PPGR1'!#REF!)</f>
        <v/>
      </c>
      <c r="F593" s="14" t="str">
        <f>IF(Tabla1[[#This Row],[Código_Actividad]]="","",'[4]Formulario PPGR1'!#REF!)</f>
        <v/>
      </c>
      <c r="G593" s="264"/>
      <c r="H593" s="565" t="s">
        <v>1239</v>
      </c>
      <c r="I593" s="448" t="s">
        <v>851</v>
      </c>
      <c r="J593" s="448">
        <v>25</v>
      </c>
      <c r="K593" s="473">
        <v>3337</v>
      </c>
      <c r="L593" s="266">
        <f>+Tabla1[[#This Row],[Precio Unitario]]*Tabla1[[#This Row],[Cantidad de Insumos]]</f>
        <v>83425</v>
      </c>
      <c r="M593" s="267" t="s">
        <v>1178</v>
      </c>
      <c r="N593" s="265"/>
    </row>
    <row r="594" spans="2:14" x14ac:dyDescent="0.25">
      <c r="B594" s="14" t="str">
        <f>IF(Tabla1[[#This Row],[Código_Actividad]]="","",CONCATENATE(Tabla1[[#This Row],[POA]],".",Tabla1[[#This Row],[SRS]],".",Tabla1[[#This Row],[AREA]],".",Tabla1[[#This Row],[TIPO]]))</f>
        <v/>
      </c>
      <c r="C594" s="14" t="str">
        <f>IF(Tabla1[[#This Row],[Código_Actividad]]="","",'[4]Formulario PPGR1'!#REF!)</f>
        <v/>
      </c>
      <c r="D594" s="14" t="str">
        <f>IF(Tabla1[[#This Row],[Código_Actividad]]="","",'[4]Formulario PPGR1'!#REF!)</f>
        <v/>
      </c>
      <c r="E594" s="14" t="str">
        <f>IF(Tabla1[[#This Row],[Código_Actividad]]="","",'[4]Formulario PPGR1'!#REF!)</f>
        <v/>
      </c>
      <c r="F594" s="14" t="str">
        <f>IF(Tabla1[[#This Row],[Código_Actividad]]="","",'[4]Formulario PPGR1'!#REF!)</f>
        <v/>
      </c>
      <c r="G594" s="264"/>
      <c r="H594" s="565" t="s">
        <v>1240</v>
      </c>
      <c r="I594" s="448" t="s">
        <v>851</v>
      </c>
      <c r="J594" s="448">
        <v>25</v>
      </c>
      <c r="K594" s="473">
        <v>2850</v>
      </c>
      <c r="L594" s="266">
        <f>+Tabla1[[#This Row],[Precio Unitario]]*Tabla1[[#This Row],[Cantidad de Insumos]]</f>
        <v>71250</v>
      </c>
      <c r="M594" s="267" t="s">
        <v>1178</v>
      </c>
      <c r="N594" s="265"/>
    </row>
    <row r="595" spans="2:14" x14ac:dyDescent="0.25">
      <c r="B595" s="14" t="str">
        <f>IF(Tabla1[[#This Row],[Código_Actividad]]="","",CONCATENATE(Tabla1[[#This Row],[POA]],".",Tabla1[[#This Row],[SRS]],".",Tabla1[[#This Row],[AREA]],".",Tabla1[[#This Row],[TIPO]]))</f>
        <v/>
      </c>
      <c r="C595" s="14" t="str">
        <f>IF(Tabla1[[#This Row],[Código_Actividad]]="","",'[4]Formulario PPGR1'!#REF!)</f>
        <v/>
      </c>
      <c r="D595" s="14" t="str">
        <f>IF(Tabla1[[#This Row],[Código_Actividad]]="","",'[4]Formulario PPGR1'!#REF!)</f>
        <v/>
      </c>
      <c r="E595" s="14" t="str">
        <f>IF(Tabla1[[#This Row],[Código_Actividad]]="","",'[4]Formulario PPGR1'!#REF!)</f>
        <v/>
      </c>
      <c r="F595" s="14" t="str">
        <f>IF(Tabla1[[#This Row],[Código_Actividad]]="","",'[4]Formulario PPGR1'!#REF!)</f>
        <v/>
      </c>
      <c r="G595" s="264"/>
      <c r="H595" s="565" t="s">
        <v>1241</v>
      </c>
      <c r="I595" s="448" t="s">
        <v>851</v>
      </c>
      <c r="J595" s="448">
        <v>2</v>
      </c>
      <c r="K595" s="473">
        <v>14750</v>
      </c>
      <c r="L595" s="266">
        <f>+Tabla1[[#This Row],[Precio Unitario]]*Tabla1[[#This Row],[Cantidad de Insumos]]</f>
        <v>29500</v>
      </c>
      <c r="M595" s="267" t="s">
        <v>1178</v>
      </c>
      <c r="N595" s="265"/>
    </row>
    <row r="596" spans="2:14" x14ac:dyDescent="0.25">
      <c r="B596" s="14" t="str">
        <f>IF(Tabla1[[#This Row],[Código_Actividad]]="","",CONCATENATE(Tabla1[[#This Row],[POA]],".",Tabla1[[#This Row],[SRS]],".",Tabla1[[#This Row],[AREA]],".",Tabla1[[#This Row],[TIPO]]))</f>
        <v/>
      </c>
      <c r="C596" s="14" t="str">
        <f>IF(Tabla1[[#This Row],[Código_Actividad]]="","",'[4]Formulario PPGR1'!#REF!)</f>
        <v/>
      </c>
      <c r="D596" s="14" t="str">
        <f>IF(Tabla1[[#This Row],[Código_Actividad]]="","",'[4]Formulario PPGR1'!#REF!)</f>
        <v/>
      </c>
      <c r="E596" s="14" t="str">
        <f>IF(Tabla1[[#This Row],[Código_Actividad]]="","",'[4]Formulario PPGR1'!#REF!)</f>
        <v/>
      </c>
      <c r="F596" s="14" t="str">
        <f>IF(Tabla1[[#This Row],[Código_Actividad]]="","",'[4]Formulario PPGR1'!#REF!)</f>
        <v/>
      </c>
      <c r="G596" s="264"/>
      <c r="H596" s="565" t="s">
        <v>1242</v>
      </c>
      <c r="I596" s="448" t="s">
        <v>851</v>
      </c>
      <c r="J596" s="448">
        <v>2</v>
      </c>
      <c r="K596" s="473">
        <v>8142</v>
      </c>
      <c r="L596" s="266">
        <f>+Tabla1[[#This Row],[Precio Unitario]]*Tabla1[[#This Row],[Cantidad de Insumos]]</f>
        <v>16284</v>
      </c>
      <c r="M596" s="267" t="s">
        <v>1178</v>
      </c>
      <c r="N596" s="265"/>
    </row>
    <row r="597" spans="2:14" x14ac:dyDescent="0.25">
      <c r="B597" s="14" t="str">
        <f>IF(Tabla1[[#This Row],[Código_Actividad]]="","",CONCATENATE(Tabla1[[#This Row],[POA]],".",Tabla1[[#This Row],[SRS]],".",Tabla1[[#This Row],[AREA]],".",Tabla1[[#This Row],[TIPO]]))</f>
        <v/>
      </c>
      <c r="C597" s="14" t="str">
        <f>IF(Tabla1[[#This Row],[Código_Actividad]]="","",'[4]Formulario PPGR1'!#REF!)</f>
        <v/>
      </c>
      <c r="D597" s="14" t="str">
        <f>IF(Tabla1[[#This Row],[Código_Actividad]]="","",'[4]Formulario PPGR1'!#REF!)</f>
        <v/>
      </c>
      <c r="E597" s="14" t="str">
        <f>IF(Tabla1[[#This Row],[Código_Actividad]]="","",'[4]Formulario PPGR1'!#REF!)</f>
        <v/>
      </c>
      <c r="F597" s="14" t="str">
        <f>IF(Tabla1[[#This Row],[Código_Actividad]]="","",'[4]Formulario PPGR1'!#REF!)</f>
        <v/>
      </c>
      <c r="G597" s="264"/>
      <c r="H597" s="565" t="s">
        <v>1243</v>
      </c>
      <c r="I597" s="448" t="s">
        <v>1244</v>
      </c>
      <c r="J597" s="448">
        <v>10</v>
      </c>
      <c r="K597" s="491">
        <v>590</v>
      </c>
      <c r="L597" s="266">
        <f>+Tabla1[[#This Row],[Precio Unitario]]*Tabla1[[#This Row],[Cantidad de Insumos]]</f>
        <v>5900</v>
      </c>
      <c r="M597" s="267" t="s">
        <v>1178</v>
      </c>
      <c r="N597" s="265"/>
    </row>
    <row r="598" spans="2:14" x14ac:dyDescent="0.25">
      <c r="B598" s="14" t="str">
        <f>IF(Tabla1[[#This Row],[Código_Actividad]]="","",CONCATENATE(Tabla1[[#This Row],[POA]],".",Tabla1[[#This Row],[SRS]],".",Tabla1[[#This Row],[AREA]],".",Tabla1[[#This Row],[TIPO]]))</f>
        <v/>
      </c>
      <c r="C598" s="14" t="str">
        <f>IF(Tabla1[[#This Row],[Código_Actividad]]="","",'[4]Formulario PPGR1'!#REF!)</f>
        <v/>
      </c>
      <c r="D598" s="14" t="str">
        <f>IF(Tabla1[[#This Row],[Código_Actividad]]="","",'[4]Formulario PPGR1'!#REF!)</f>
        <v/>
      </c>
      <c r="E598" s="14" t="str">
        <f>IF(Tabla1[[#This Row],[Código_Actividad]]="","",'[4]Formulario PPGR1'!#REF!)</f>
        <v/>
      </c>
      <c r="F598" s="14" t="str">
        <f>IF(Tabla1[[#This Row],[Código_Actividad]]="","",'[4]Formulario PPGR1'!#REF!)</f>
        <v/>
      </c>
      <c r="G598" s="264"/>
      <c r="H598" s="565" t="s">
        <v>1245</v>
      </c>
      <c r="I598" s="448" t="s">
        <v>851</v>
      </c>
      <c r="J598" s="448">
        <v>24</v>
      </c>
      <c r="K598" s="491">
        <v>130</v>
      </c>
      <c r="L598" s="266">
        <f>+Tabla1[[#This Row],[Precio Unitario]]*Tabla1[[#This Row],[Cantidad de Insumos]]</f>
        <v>3120</v>
      </c>
      <c r="M598" s="267" t="s">
        <v>1178</v>
      </c>
      <c r="N598" s="265"/>
    </row>
    <row r="599" spans="2:14" x14ac:dyDescent="0.25">
      <c r="B599" s="14" t="str">
        <f>IF(Tabla1[[#This Row],[Código_Actividad]]="","",CONCATENATE(Tabla1[[#This Row],[POA]],".",Tabla1[[#This Row],[SRS]],".",Tabla1[[#This Row],[AREA]],".",Tabla1[[#This Row],[TIPO]]))</f>
        <v/>
      </c>
      <c r="C599" s="14" t="str">
        <f>IF(Tabla1[[#This Row],[Código_Actividad]]="","",'[4]Formulario PPGR1'!#REF!)</f>
        <v/>
      </c>
      <c r="D599" s="14" t="str">
        <f>IF(Tabla1[[#This Row],[Código_Actividad]]="","",'[4]Formulario PPGR1'!#REF!)</f>
        <v/>
      </c>
      <c r="E599" s="14" t="str">
        <f>IF(Tabla1[[#This Row],[Código_Actividad]]="","",'[4]Formulario PPGR1'!#REF!)</f>
        <v/>
      </c>
      <c r="F599" s="14" t="str">
        <f>IF(Tabla1[[#This Row],[Código_Actividad]]="","",'[4]Formulario PPGR1'!#REF!)</f>
        <v/>
      </c>
      <c r="G599" s="264"/>
      <c r="H599" s="565" t="s">
        <v>1246</v>
      </c>
      <c r="I599" s="448" t="s">
        <v>851</v>
      </c>
      <c r="J599" s="448">
        <v>10</v>
      </c>
      <c r="K599" s="491">
        <v>8970</v>
      </c>
      <c r="L599" s="266">
        <f>+Tabla1[[#This Row],[Precio Unitario]]*Tabla1[[#This Row],[Cantidad de Insumos]]</f>
        <v>89700</v>
      </c>
      <c r="M599" s="267" t="s">
        <v>1178</v>
      </c>
      <c r="N599" s="265"/>
    </row>
    <row r="600" spans="2:14" x14ac:dyDescent="0.25">
      <c r="B600" s="14" t="str">
        <f>IF(Tabla1[[#This Row],[Código_Actividad]]="","",CONCATENATE(Tabla1[[#This Row],[POA]],".",Tabla1[[#This Row],[SRS]],".",Tabla1[[#This Row],[AREA]],".",Tabla1[[#This Row],[TIPO]]))</f>
        <v/>
      </c>
      <c r="C600" s="14" t="str">
        <f>IF(Tabla1[[#This Row],[Código_Actividad]]="","",'[4]Formulario PPGR1'!#REF!)</f>
        <v/>
      </c>
      <c r="D600" s="14" t="str">
        <f>IF(Tabla1[[#This Row],[Código_Actividad]]="","",'[4]Formulario PPGR1'!#REF!)</f>
        <v/>
      </c>
      <c r="E600" s="14" t="str">
        <f>IF(Tabla1[[#This Row],[Código_Actividad]]="","",'[4]Formulario PPGR1'!#REF!)</f>
        <v/>
      </c>
      <c r="F600" s="14" t="str">
        <f>IF(Tabla1[[#This Row],[Código_Actividad]]="","",'[4]Formulario PPGR1'!#REF!)</f>
        <v/>
      </c>
      <c r="G600" s="264"/>
      <c r="H600" s="565" t="s">
        <v>1247</v>
      </c>
      <c r="I600" s="448" t="s">
        <v>851</v>
      </c>
      <c r="J600" s="448">
        <v>1</v>
      </c>
      <c r="K600" s="491">
        <v>7455</v>
      </c>
      <c r="L600" s="266">
        <f>+Tabla1[[#This Row],[Precio Unitario]]*Tabla1[[#This Row],[Cantidad de Insumos]]</f>
        <v>7455</v>
      </c>
      <c r="M600" s="267" t="s">
        <v>1178</v>
      </c>
      <c r="N600" s="265"/>
    </row>
    <row r="601" spans="2:14" x14ac:dyDescent="0.25">
      <c r="B601" s="14" t="str">
        <f>IF(Tabla1[[#This Row],[Código_Actividad]]="","",CONCATENATE(Tabla1[[#This Row],[POA]],".",Tabla1[[#This Row],[SRS]],".",Tabla1[[#This Row],[AREA]],".",Tabla1[[#This Row],[TIPO]]))</f>
        <v/>
      </c>
      <c r="C601" s="14" t="str">
        <f>IF(Tabla1[[#This Row],[Código_Actividad]]="","",'[4]Formulario PPGR1'!#REF!)</f>
        <v/>
      </c>
      <c r="D601" s="14" t="str">
        <f>IF(Tabla1[[#This Row],[Código_Actividad]]="","",'[4]Formulario PPGR1'!#REF!)</f>
        <v/>
      </c>
      <c r="E601" s="14" t="str">
        <f>IF(Tabla1[[#This Row],[Código_Actividad]]="","",'[4]Formulario PPGR1'!#REF!)</f>
        <v/>
      </c>
      <c r="F601" s="14" t="str">
        <f>IF(Tabla1[[#This Row],[Código_Actividad]]="","",'[4]Formulario PPGR1'!#REF!)</f>
        <v/>
      </c>
      <c r="G601" s="264"/>
      <c r="H601" s="565" t="s">
        <v>1248</v>
      </c>
      <c r="I601" s="448" t="s">
        <v>851</v>
      </c>
      <c r="J601" s="448">
        <v>3</v>
      </c>
      <c r="K601" s="491">
        <v>6800</v>
      </c>
      <c r="L601" s="266">
        <f>+Tabla1[[#This Row],[Precio Unitario]]*Tabla1[[#This Row],[Cantidad de Insumos]]</f>
        <v>20400</v>
      </c>
      <c r="M601" s="267" t="s">
        <v>1178</v>
      </c>
      <c r="N601" s="265"/>
    </row>
    <row r="602" spans="2:14" x14ac:dyDescent="0.25">
      <c r="B602" s="14" t="str">
        <f>IF(Tabla1[[#This Row],[Código_Actividad]]="","",CONCATENATE(Tabla1[[#This Row],[POA]],".",Tabla1[[#This Row],[SRS]],".",Tabla1[[#This Row],[AREA]],".",Tabla1[[#This Row],[TIPO]]))</f>
        <v/>
      </c>
      <c r="C602" s="14" t="str">
        <f>IF(Tabla1[[#This Row],[Código_Actividad]]="","",'[4]Formulario PPGR1'!#REF!)</f>
        <v/>
      </c>
      <c r="D602" s="14" t="str">
        <f>IF(Tabla1[[#This Row],[Código_Actividad]]="","",'[4]Formulario PPGR1'!#REF!)</f>
        <v/>
      </c>
      <c r="E602" s="14" t="str">
        <f>IF(Tabla1[[#This Row],[Código_Actividad]]="","",'[4]Formulario PPGR1'!#REF!)</f>
        <v/>
      </c>
      <c r="F602" s="14" t="str">
        <f>IF(Tabla1[[#This Row],[Código_Actividad]]="","",'[4]Formulario PPGR1'!#REF!)</f>
        <v/>
      </c>
      <c r="G602" s="264"/>
      <c r="H602" s="565" t="s">
        <v>1249</v>
      </c>
      <c r="I602" s="448" t="s">
        <v>1244</v>
      </c>
      <c r="J602" s="448">
        <v>1</v>
      </c>
      <c r="K602" s="491">
        <v>4100</v>
      </c>
      <c r="L602" s="266">
        <f>+Tabla1[[#This Row],[Precio Unitario]]*Tabla1[[#This Row],[Cantidad de Insumos]]</f>
        <v>4100</v>
      </c>
      <c r="M602" s="267" t="s">
        <v>1178</v>
      </c>
      <c r="N602" s="265"/>
    </row>
    <row r="603" spans="2:14" x14ac:dyDescent="0.25">
      <c r="B603" s="14" t="str">
        <f>IF(Tabla1[[#This Row],[Código_Actividad]]="","",CONCATENATE(Tabla1[[#This Row],[POA]],".",Tabla1[[#This Row],[SRS]],".",Tabla1[[#This Row],[AREA]],".",Tabla1[[#This Row],[TIPO]]))</f>
        <v/>
      </c>
      <c r="C603" s="14" t="str">
        <f>IF(Tabla1[[#This Row],[Código_Actividad]]="","",'[4]Formulario PPGR1'!#REF!)</f>
        <v/>
      </c>
      <c r="D603" s="14" t="str">
        <f>IF(Tabla1[[#This Row],[Código_Actividad]]="","",'[4]Formulario PPGR1'!#REF!)</f>
        <v/>
      </c>
      <c r="E603" s="14" t="str">
        <f>IF(Tabla1[[#This Row],[Código_Actividad]]="","",'[4]Formulario PPGR1'!#REF!)</f>
        <v/>
      </c>
      <c r="F603" s="14" t="str">
        <f>IF(Tabla1[[#This Row],[Código_Actividad]]="","",'[4]Formulario PPGR1'!#REF!)</f>
        <v/>
      </c>
      <c r="G603" s="264"/>
      <c r="H603" s="565" t="s">
        <v>1249</v>
      </c>
      <c r="I603" s="448" t="s">
        <v>851</v>
      </c>
      <c r="J603" s="448">
        <v>200</v>
      </c>
      <c r="K603" s="473">
        <v>141</v>
      </c>
      <c r="L603" s="266">
        <f>+Tabla1[[#This Row],[Precio Unitario]]*Tabla1[[#This Row],[Cantidad de Insumos]]</f>
        <v>28200</v>
      </c>
      <c r="M603" s="267" t="s">
        <v>1178</v>
      </c>
      <c r="N603" s="265"/>
    </row>
    <row r="604" spans="2:14" x14ac:dyDescent="0.25">
      <c r="B604" s="14" t="str">
        <f>IF(Tabla1[[#This Row],[Código_Actividad]]="","",CONCATENATE(Tabla1[[#This Row],[POA]],".",Tabla1[[#This Row],[SRS]],".",Tabla1[[#This Row],[AREA]],".",Tabla1[[#This Row],[TIPO]]))</f>
        <v/>
      </c>
      <c r="C604" s="14" t="str">
        <f>IF(Tabla1[[#This Row],[Código_Actividad]]="","",'[4]Formulario PPGR1'!#REF!)</f>
        <v/>
      </c>
      <c r="D604" s="14" t="str">
        <f>IF(Tabla1[[#This Row],[Código_Actividad]]="","",'[4]Formulario PPGR1'!#REF!)</f>
        <v/>
      </c>
      <c r="E604" s="14" t="str">
        <f>IF(Tabla1[[#This Row],[Código_Actividad]]="","",'[4]Formulario PPGR1'!#REF!)</f>
        <v/>
      </c>
      <c r="F604" s="14" t="str">
        <f>IF(Tabla1[[#This Row],[Código_Actividad]]="","",'[4]Formulario PPGR1'!#REF!)</f>
        <v/>
      </c>
      <c r="G604" s="264"/>
      <c r="H604" s="565" t="s">
        <v>1250</v>
      </c>
      <c r="I604" s="448" t="s">
        <v>851</v>
      </c>
      <c r="J604" s="448">
        <v>2</v>
      </c>
      <c r="K604" s="473">
        <v>1680.9</v>
      </c>
      <c r="L604" s="266">
        <f>+Tabla1[[#This Row],[Precio Unitario]]*Tabla1[[#This Row],[Cantidad de Insumos]]</f>
        <v>3361.8</v>
      </c>
      <c r="M604" s="267" t="s">
        <v>1178</v>
      </c>
      <c r="N604" s="265"/>
    </row>
    <row r="605" spans="2:14" x14ac:dyDescent="0.2">
      <c r="B605" s="14" t="str">
        <f>IF(Tabla1[[#This Row],[Código_Actividad]]="","",CONCATENATE(Tabla1[[#This Row],[POA]],".",Tabla1[[#This Row],[SRS]],".",Tabla1[[#This Row],[AREA]],".",Tabla1[[#This Row],[TIPO]]))</f>
        <v/>
      </c>
      <c r="C605" s="14" t="str">
        <f>IF(Tabla1[[#This Row],[Código_Actividad]]="","",'[4]Formulario PPGR1'!#REF!)</f>
        <v/>
      </c>
      <c r="D605" s="14" t="str">
        <f>IF(Tabla1[[#This Row],[Código_Actividad]]="","",'[4]Formulario PPGR1'!#REF!)</f>
        <v/>
      </c>
      <c r="E605" s="14" t="str">
        <f>IF(Tabla1[[#This Row],[Código_Actividad]]="","",'[4]Formulario PPGR1'!#REF!)</f>
        <v/>
      </c>
      <c r="F605" s="14" t="str">
        <f>IF(Tabla1[[#This Row],[Código_Actividad]]="","",'[4]Formulario PPGR1'!#REF!)</f>
        <v/>
      </c>
      <c r="G605" s="264"/>
      <c r="H605" s="435" t="s">
        <v>1251</v>
      </c>
      <c r="I605" s="448" t="s">
        <v>851</v>
      </c>
      <c r="J605" s="448">
        <v>6</v>
      </c>
      <c r="K605" s="473">
        <v>3302.23</v>
      </c>
      <c r="L605" s="266">
        <f>+Tabla1[[#This Row],[Precio Unitario]]*Tabla1[[#This Row],[Cantidad de Insumos]]</f>
        <v>19813.38</v>
      </c>
      <c r="M605" s="267" t="s">
        <v>1178</v>
      </c>
      <c r="N605" s="265"/>
    </row>
    <row r="606" spans="2:14" x14ac:dyDescent="0.2">
      <c r="B606" s="14" t="str">
        <f>IF(Tabla1[[#This Row],[Código_Actividad]]="","",CONCATENATE(Tabla1[[#This Row],[POA]],".",Tabla1[[#This Row],[SRS]],".",Tabla1[[#This Row],[AREA]],".",Tabla1[[#This Row],[TIPO]]))</f>
        <v/>
      </c>
      <c r="C606" s="14" t="str">
        <f>IF(Tabla1[[#This Row],[Código_Actividad]]="","",'[4]Formulario PPGR1'!#REF!)</f>
        <v/>
      </c>
      <c r="D606" s="14" t="str">
        <f>IF(Tabla1[[#This Row],[Código_Actividad]]="","",'[4]Formulario PPGR1'!#REF!)</f>
        <v/>
      </c>
      <c r="E606" s="14" t="str">
        <f>IF(Tabla1[[#This Row],[Código_Actividad]]="","",'[4]Formulario PPGR1'!#REF!)</f>
        <v/>
      </c>
      <c r="F606" s="14" t="str">
        <f>IF(Tabla1[[#This Row],[Código_Actividad]]="","",'[4]Formulario PPGR1'!#REF!)</f>
        <v/>
      </c>
      <c r="G606" s="264"/>
      <c r="H606" s="435" t="s">
        <v>1252</v>
      </c>
      <c r="I606" s="448" t="s">
        <v>851</v>
      </c>
      <c r="J606" s="448">
        <v>3</v>
      </c>
      <c r="K606" s="473">
        <v>6800</v>
      </c>
      <c r="L606" s="266">
        <f>+Tabla1[[#This Row],[Precio Unitario]]*Tabla1[[#This Row],[Cantidad de Insumos]]</f>
        <v>20400</v>
      </c>
      <c r="M606" s="267" t="s">
        <v>1178</v>
      </c>
      <c r="N606" s="265"/>
    </row>
    <row r="607" spans="2:14" x14ac:dyDescent="0.25">
      <c r="B607" s="14" t="str">
        <f>IF(Tabla1[[#This Row],[Código_Actividad]]="","",CONCATENATE(Tabla1[[#This Row],[POA]],".",Tabla1[[#This Row],[SRS]],".",Tabla1[[#This Row],[AREA]],".",Tabla1[[#This Row],[TIPO]]))</f>
        <v/>
      </c>
      <c r="C607" s="14" t="str">
        <f>IF(Tabla1[[#This Row],[Código_Actividad]]="","",'[4]Formulario PPGR1'!#REF!)</f>
        <v/>
      </c>
      <c r="D607" s="14" t="str">
        <f>IF(Tabla1[[#This Row],[Código_Actividad]]="","",'[4]Formulario PPGR1'!#REF!)</f>
        <v/>
      </c>
      <c r="E607" s="14" t="str">
        <f>IF(Tabla1[[#This Row],[Código_Actividad]]="","",'[4]Formulario PPGR1'!#REF!)</f>
        <v/>
      </c>
      <c r="F607" s="14" t="str">
        <f>IF(Tabla1[[#This Row],[Código_Actividad]]="","",'[4]Formulario PPGR1'!#REF!)</f>
        <v/>
      </c>
      <c r="G607" s="264"/>
      <c r="H607" s="565" t="s">
        <v>1253</v>
      </c>
      <c r="I607" s="448" t="s">
        <v>851</v>
      </c>
      <c r="J607" s="448">
        <v>10</v>
      </c>
      <c r="K607" s="473">
        <v>130</v>
      </c>
      <c r="L607" s="266">
        <f>+Tabla1[[#This Row],[Precio Unitario]]*Tabla1[[#This Row],[Cantidad de Insumos]]</f>
        <v>1300</v>
      </c>
      <c r="M607" s="267" t="s">
        <v>1178</v>
      </c>
      <c r="N607" s="265"/>
    </row>
    <row r="608" spans="2:14" x14ac:dyDescent="0.25">
      <c r="B608" s="14" t="str">
        <f>IF(Tabla1[[#This Row],[Código_Actividad]]="","",CONCATENATE(Tabla1[[#This Row],[POA]],".",Tabla1[[#This Row],[SRS]],".",Tabla1[[#This Row],[AREA]],".",Tabla1[[#This Row],[TIPO]]))</f>
        <v/>
      </c>
      <c r="C608" s="14" t="str">
        <f>IF(Tabla1[[#This Row],[Código_Actividad]]="","",'[4]Formulario PPGR1'!#REF!)</f>
        <v/>
      </c>
      <c r="D608" s="14" t="str">
        <f>IF(Tabla1[[#This Row],[Código_Actividad]]="","",'[4]Formulario PPGR1'!#REF!)</f>
        <v/>
      </c>
      <c r="E608" s="14" t="str">
        <f>IF(Tabla1[[#This Row],[Código_Actividad]]="","",'[4]Formulario PPGR1'!#REF!)</f>
        <v/>
      </c>
      <c r="F608" s="14" t="str">
        <f>IF(Tabla1[[#This Row],[Código_Actividad]]="","",'[4]Formulario PPGR1'!#REF!)</f>
        <v/>
      </c>
      <c r="G608" s="264"/>
      <c r="H608" s="569" t="s">
        <v>1254</v>
      </c>
      <c r="I608" s="446" t="s">
        <v>851</v>
      </c>
      <c r="J608" s="446">
        <v>3</v>
      </c>
      <c r="K608" s="474">
        <v>2550</v>
      </c>
      <c r="L608" s="266">
        <f>+Tabla1[[#This Row],[Precio Unitario]]*Tabla1[[#This Row],[Cantidad de Insumos]]</f>
        <v>7650</v>
      </c>
      <c r="M608" s="267" t="s">
        <v>1178</v>
      </c>
      <c r="N608" s="265"/>
    </row>
    <row r="609" spans="2:14" x14ac:dyDescent="0.2">
      <c r="B609" s="14" t="str">
        <f>IF(Tabla1[[#This Row],[Código_Actividad]]="","",CONCATENATE(Tabla1[[#This Row],[POA]],".",Tabla1[[#This Row],[SRS]],".",Tabla1[[#This Row],[AREA]],".",Tabla1[[#This Row],[TIPO]]))</f>
        <v/>
      </c>
      <c r="C609" s="14" t="str">
        <f>IF(Tabla1[[#This Row],[Código_Actividad]]="","",'[4]Formulario PPGR1'!#REF!)</f>
        <v/>
      </c>
      <c r="D609" s="14" t="str">
        <f>IF(Tabla1[[#This Row],[Código_Actividad]]="","",'[4]Formulario PPGR1'!#REF!)</f>
        <v/>
      </c>
      <c r="E609" s="14" t="str">
        <f>IF(Tabla1[[#This Row],[Código_Actividad]]="","",'[4]Formulario PPGR1'!#REF!)</f>
        <v/>
      </c>
      <c r="F609" s="14" t="str">
        <f>IF(Tabla1[[#This Row],[Código_Actividad]]="","",'[4]Formulario PPGR1'!#REF!)</f>
        <v/>
      </c>
      <c r="G609" s="264"/>
      <c r="H609" s="435" t="s">
        <v>1255</v>
      </c>
      <c r="I609" s="446" t="s">
        <v>1018</v>
      </c>
      <c r="J609" s="446">
        <v>30</v>
      </c>
      <c r="K609" s="489">
        <v>1250</v>
      </c>
      <c r="L609" s="266">
        <f>+Tabla1[[#This Row],[Precio Unitario]]*Tabla1[[#This Row],[Cantidad de Insumos]]</f>
        <v>37500</v>
      </c>
      <c r="M609" s="267" t="s">
        <v>1178</v>
      </c>
      <c r="N609" s="265"/>
    </row>
    <row r="610" spans="2:14" x14ac:dyDescent="0.25">
      <c r="B610" s="14" t="str">
        <f>IF(Tabla1[[#This Row],[Código_Actividad]]="","",CONCATENATE(Tabla1[[#This Row],[POA]],".",Tabla1[[#This Row],[SRS]],".",Tabla1[[#This Row],[AREA]],".",Tabla1[[#This Row],[TIPO]]))</f>
        <v/>
      </c>
      <c r="C610" s="14" t="str">
        <f>IF(Tabla1[[#This Row],[Código_Actividad]]="","",'[4]Formulario PPGR1'!#REF!)</f>
        <v/>
      </c>
      <c r="D610" s="14" t="str">
        <f>IF(Tabla1[[#This Row],[Código_Actividad]]="","",'[4]Formulario PPGR1'!#REF!)</f>
        <v/>
      </c>
      <c r="E610" s="14" t="str">
        <f>IF(Tabla1[[#This Row],[Código_Actividad]]="","",'[4]Formulario PPGR1'!#REF!)</f>
        <v/>
      </c>
      <c r="F610" s="14" t="str">
        <f>IF(Tabla1[[#This Row],[Código_Actividad]]="","",'[4]Formulario PPGR1'!#REF!)</f>
        <v/>
      </c>
      <c r="G610" s="264"/>
      <c r="H610" s="567" t="s">
        <v>1256</v>
      </c>
      <c r="I610" s="446" t="s">
        <v>851</v>
      </c>
      <c r="J610" s="444">
        <v>10</v>
      </c>
      <c r="K610" s="501">
        <v>1600</v>
      </c>
      <c r="L610" s="266">
        <f>+Tabla1[[#This Row],[Precio Unitario]]*Tabla1[[#This Row],[Cantidad de Insumos]]</f>
        <v>16000</v>
      </c>
      <c r="M610" s="267" t="s">
        <v>1178</v>
      </c>
      <c r="N610" s="265"/>
    </row>
    <row r="611" spans="2:14" ht="30" x14ac:dyDescent="0.25">
      <c r="B611" s="14" t="str">
        <f>IF(Tabla1[[#This Row],[Código_Actividad]]="","",CONCATENATE(Tabla1[[#This Row],[POA]],".",Tabla1[[#This Row],[SRS]],".",Tabla1[[#This Row],[AREA]],".",Tabla1[[#This Row],[TIPO]]))</f>
        <v/>
      </c>
      <c r="C611" s="14" t="str">
        <f>IF(Tabla1[[#This Row],[Código_Actividad]]="","",'[4]Formulario PPGR1'!#REF!)</f>
        <v/>
      </c>
      <c r="D611" s="14" t="str">
        <f>IF(Tabla1[[#This Row],[Código_Actividad]]="","",'[4]Formulario PPGR1'!#REF!)</f>
        <v/>
      </c>
      <c r="E611" s="14" t="str">
        <f>IF(Tabla1[[#This Row],[Código_Actividad]]="","",'[4]Formulario PPGR1'!#REF!)</f>
        <v/>
      </c>
      <c r="F611" s="14" t="str">
        <f>IF(Tabla1[[#This Row],[Código_Actividad]]="","",'[4]Formulario PPGR1'!#REF!)</f>
        <v/>
      </c>
      <c r="G611" s="264"/>
      <c r="H611" s="441" t="s">
        <v>1257</v>
      </c>
      <c r="I611" s="446" t="s">
        <v>851</v>
      </c>
      <c r="J611" s="444">
        <v>60</v>
      </c>
      <c r="K611" s="501">
        <v>355</v>
      </c>
      <c r="L611" s="266">
        <f>+Tabla1[[#This Row],[Precio Unitario]]*Tabla1[[#This Row],[Cantidad de Insumos]]</f>
        <v>21300</v>
      </c>
      <c r="M611" s="267" t="s">
        <v>1178</v>
      </c>
      <c r="N611" s="265"/>
    </row>
    <row r="612" spans="2:14" x14ac:dyDescent="0.25">
      <c r="B612" s="14" t="str">
        <f>IF(Tabla1[[#This Row],[Código_Actividad]]="","",CONCATENATE(Tabla1[[#This Row],[POA]],".",Tabla1[[#This Row],[SRS]],".",Tabla1[[#This Row],[AREA]],".",Tabla1[[#This Row],[TIPO]]))</f>
        <v/>
      </c>
      <c r="C612" s="14" t="str">
        <f>IF(Tabla1[[#This Row],[Código_Actividad]]="","",'[4]Formulario PPGR1'!#REF!)</f>
        <v/>
      </c>
      <c r="D612" s="14" t="str">
        <f>IF(Tabla1[[#This Row],[Código_Actividad]]="","",'[4]Formulario PPGR1'!#REF!)</f>
        <v/>
      </c>
      <c r="E612" s="14" t="str">
        <f>IF(Tabla1[[#This Row],[Código_Actividad]]="","",'[4]Formulario PPGR1'!#REF!)</f>
        <v/>
      </c>
      <c r="F612" s="14" t="str">
        <f>IF(Tabla1[[#This Row],[Código_Actividad]]="","",'[4]Formulario PPGR1'!#REF!)</f>
        <v/>
      </c>
      <c r="G612" s="264"/>
      <c r="H612" s="567" t="s">
        <v>1258</v>
      </c>
      <c r="I612" s="446" t="s">
        <v>851</v>
      </c>
      <c r="J612" s="444">
        <v>50</v>
      </c>
      <c r="K612" s="501">
        <v>295</v>
      </c>
      <c r="L612" s="266">
        <f>+Tabla1[[#This Row],[Precio Unitario]]*Tabla1[[#This Row],[Cantidad de Insumos]]</f>
        <v>14750</v>
      </c>
      <c r="M612" s="267" t="s">
        <v>1178</v>
      </c>
      <c r="N612" s="265"/>
    </row>
    <row r="613" spans="2:14" x14ac:dyDescent="0.25">
      <c r="B613" s="14" t="str">
        <f>IF(Tabla1[[#This Row],[Código_Actividad]]="","",CONCATENATE(Tabla1[[#This Row],[POA]],".",Tabla1[[#This Row],[SRS]],".",Tabla1[[#This Row],[AREA]],".",Tabla1[[#This Row],[TIPO]]))</f>
        <v/>
      </c>
      <c r="C613" s="14" t="str">
        <f>IF(Tabla1[[#This Row],[Código_Actividad]]="","",'[4]Formulario PPGR1'!#REF!)</f>
        <v/>
      </c>
      <c r="D613" s="14" t="str">
        <f>IF(Tabla1[[#This Row],[Código_Actividad]]="","",'[4]Formulario PPGR1'!#REF!)</f>
        <v/>
      </c>
      <c r="E613" s="14" t="str">
        <f>IF(Tabla1[[#This Row],[Código_Actividad]]="","",'[4]Formulario PPGR1'!#REF!)</f>
        <v/>
      </c>
      <c r="F613" s="14" t="str">
        <f>IF(Tabla1[[#This Row],[Código_Actividad]]="","",'[4]Formulario PPGR1'!#REF!)</f>
        <v/>
      </c>
      <c r="G613" s="264"/>
      <c r="H613" s="567" t="s">
        <v>1259</v>
      </c>
      <c r="I613" s="446" t="s">
        <v>851</v>
      </c>
      <c r="J613" s="444">
        <v>30</v>
      </c>
      <c r="K613" s="501">
        <v>440</v>
      </c>
      <c r="L613" s="266">
        <f>+Tabla1[[#This Row],[Precio Unitario]]*Tabla1[[#This Row],[Cantidad de Insumos]]</f>
        <v>13200</v>
      </c>
      <c r="M613" s="267" t="s">
        <v>1178</v>
      </c>
      <c r="N613" s="265"/>
    </row>
    <row r="614" spans="2:14" x14ac:dyDescent="0.25">
      <c r="B614" s="14" t="str">
        <f>IF(Tabla1[[#This Row],[Código_Actividad]]="","",CONCATENATE(Tabla1[[#This Row],[POA]],".",Tabla1[[#This Row],[SRS]],".",Tabla1[[#This Row],[AREA]],".",Tabla1[[#This Row],[TIPO]]))</f>
        <v/>
      </c>
      <c r="C614" s="14" t="str">
        <f>IF(Tabla1[[#This Row],[Código_Actividad]]="","",'[4]Formulario PPGR1'!#REF!)</f>
        <v/>
      </c>
      <c r="D614" s="14" t="str">
        <f>IF(Tabla1[[#This Row],[Código_Actividad]]="","",'[4]Formulario PPGR1'!#REF!)</f>
        <v/>
      </c>
      <c r="E614" s="14" t="str">
        <f>IF(Tabla1[[#This Row],[Código_Actividad]]="","",'[4]Formulario PPGR1'!#REF!)</f>
        <v/>
      </c>
      <c r="F614" s="14" t="str">
        <f>IF(Tabla1[[#This Row],[Código_Actividad]]="","",'[4]Formulario PPGR1'!#REF!)</f>
        <v/>
      </c>
      <c r="G614" s="264"/>
      <c r="H614" s="567" t="s">
        <v>1260</v>
      </c>
      <c r="I614" s="446" t="s">
        <v>851</v>
      </c>
      <c r="J614" s="444">
        <v>20</v>
      </c>
      <c r="K614" s="501">
        <v>1184.04</v>
      </c>
      <c r="L614" s="266">
        <f>+Tabla1[[#This Row],[Precio Unitario]]*Tabla1[[#This Row],[Cantidad de Insumos]]</f>
        <v>23680.799999999999</v>
      </c>
      <c r="M614" s="267" t="s">
        <v>1178</v>
      </c>
      <c r="N614" s="265"/>
    </row>
    <row r="615" spans="2:14" x14ac:dyDescent="0.25">
      <c r="B615" s="14" t="str">
        <f>IF(Tabla1[[#This Row],[Código_Actividad]]="","",CONCATENATE(Tabla1[[#This Row],[POA]],".",Tabla1[[#This Row],[SRS]],".",Tabla1[[#This Row],[AREA]],".",Tabla1[[#This Row],[TIPO]]))</f>
        <v/>
      </c>
      <c r="C615" s="14" t="str">
        <f>IF(Tabla1[[#This Row],[Código_Actividad]]="","",'[4]Formulario PPGR1'!#REF!)</f>
        <v/>
      </c>
      <c r="D615" s="14" t="str">
        <f>IF(Tabla1[[#This Row],[Código_Actividad]]="","",'[4]Formulario PPGR1'!#REF!)</f>
        <v/>
      </c>
      <c r="E615" s="14" t="str">
        <f>IF(Tabla1[[#This Row],[Código_Actividad]]="","",'[4]Formulario PPGR1'!#REF!)</f>
        <v/>
      </c>
      <c r="F615" s="14" t="str">
        <f>IF(Tabla1[[#This Row],[Código_Actividad]]="","",'[4]Formulario PPGR1'!#REF!)</f>
        <v/>
      </c>
      <c r="G615" s="264"/>
      <c r="H615" s="567" t="s">
        <v>1261</v>
      </c>
      <c r="I615" s="446" t="s">
        <v>851</v>
      </c>
      <c r="J615" s="444">
        <v>50</v>
      </c>
      <c r="K615" s="501">
        <v>1200</v>
      </c>
      <c r="L615" s="266">
        <f>+Tabla1[[#This Row],[Precio Unitario]]*Tabla1[[#This Row],[Cantidad de Insumos]]</f>
        <v>60000</v>
      </c>
      <c r="M615" s="267" t="s">
        <v>1178</v>
      </c>
      <c r="N615" s="265"/>
    </row>
    <row r="616" spans="2:14" x14ac:dyDescent="0.25">
      <c r="B616" s="14" t="str">
        <f>IF(Tabla1[[#This Row],[Código_Actividad]]="","",CONCATENATE(Tabla1[[#This Row],[POA]],".",Tabla1[[#This Row],[SRS]],".",Tabla1[[#This Row],[AREA]],".",Tabla1[[#This Row],[TIPO]]))</f>
        <v/>
      </c>
      <c r="C616" s="14" t="str">
        <f>IF(Tabla1[[#This Row],[Código_Actividad]]="","",'[4]Formulario PPGR1'!#REF!)</f>
        <v/>
      </c>
      <c r="D616" s="14" t="str">
        <f>IF(Tabla1[[#This Row],[Código_Actividad]]="","",'[4]Formulario PPGR1'!#REF!)</f>
        <v/>
      </c>
      <c r="E616" s="14" t="str">
        <f>IF(Tabla1[[#This Row],[Código_Actividad]]="","",'[4]Formulario PPGR1'!#REF!)</f>
        <v/>
      </c>
      <c r="F616" s="14" t="str">
        <f>IF(Tabla1[[#This Row],[Código_Actividad]]="","",'[4]Formulario PPGR1'!#REF!)</f>
        <v/>
      </c>
      <c r="G616" s="264"/>
      <c r="H616" s="506" t="s">
        <v>1262</v>
      </c>
      <c r="I616" s="446" t="s">
        <v>851</v>
      </c>
      <c r="J616" s="444">
        <v>20</v>
      </c>
      <c r="K616" s="501">
        <v>1184.04</v>
      </c>
      <c r="L616" s="266">
        <f>+Tabla1[[#This Row],[Precio Unitario]]*Tabla1[[#This Row],[Cantidad de Insumos]]</f>
        <v>23680.799999999999</v>
      </c>
      <c r="M616" s="267" t="s">
        <v>1178</v>
      </c>
      <c r="N616" s="265"/>
    </row>
    <row r="617" spans="2:14" x14ac:dyDescent="0.25">
      <c r="B617" s="14" t="str">
        <f>IF(Tabla1[[#This Row],[Código_Actividad]]="","",CONCATENATE(Tabla1[[#This Row],[POA]],".",Tabla1[[#This Row],[SRS]],".",Tabla1[[#This Row],[AREA]],".",Tabla1[[#This Row],[TIPO]]))</f>
        <v/>
      </c>
      <c r="C617" s="14" t="str">
        <f>IF(Tabla1[[#This Row],[Código_Actividad]]="","",'[4]Formulario PPGR1'!#REF!)</f>
        <v/>
      </c>
      <c r="D617" s="14" t="str">
        <f>IF(Tabla1[[#This Row],[Código_Actividad]]="","",'[4]Formulario PPGR1'!#REF!)</f>
        <v/>
      </c>
      <c r="E617" s="14" t="str">
        <f>IF(Tabla1[[#This Row],[Código_Actividad]]="","",'[4]Formulario PPGR1'!#REF!)</f>
        <v/>
      </c>
      <c r="F617" s="14" t="str">
        <f>IF(Tabla1[[#This Row],[Código_Actividad]]="","",'[4]Formulario PPGR1'!#REF!)</f>
        <v/>
      </c>
      <c r="G617" s="264"/>
      <c r="H617" s="441" t="s">
        <v>1263</v>
      </c>
      <c r="I617" s="448" t="s">
        <v>851</v>
      </c>
      <c r="J617" s="443">
        <v>55</v>
      </c>
      <c r="K617" s="501">
        <v>650</v>
      </c>
      <c r="L617" s="266">
        <f>+Tabla1[[#This Row],[Precio Unitario]]*Tabla1[[#This Row],[Cantidad de Insumos]]</f>
        <v>35750</v>
      </c>
      <c r="M617" s="267" t="s">
        <v>1178</v>
      </c>
      <c r="N617" s="265"/>
    </row>
    <row r="618" spans="2:14" x14ac:dyDescent="0.25">
      <c r="B618" s="14" t="str">
        <f>IF(Tabla1[[#This Row],[Código_Actividad]]="","",CONCATENATE(Tabla1[[#This Row],[POA]],".",Tabla1[[#This Row],[SRS]],".",Tabla1[[#This Row],[AREA]],".",Tabla1[[#This Row],[TIPO]]))</f>
        <v/>
      </c>
      <c r="C618" s="14" t="str">
        <f>IF(Tabla1[[#This Row],[Código_Actividad]]="","",'[4]Formulario PPGR1'!#REF!)</f>
        <v/>
      </c>
      <c r="D618" s="14" t="str">
        <f>IF(Tabla1[[#This Row],[Código_Actividad]]="","",'[4]Formulario PPGR1'!#REF!)</f>
        <v/>
      </c>
      <c r="E618" s="14" t="str">
        <f>IF(Tabla1[[#This Row],[Código_Actividad]]="","",'[4]Formulario PPGR1'!#REF!)</f>
        <v/>
      </c>
      <c r="F618" s="14" t="str">
        <f>IF(Tabla1[[#This Row],[Código_Actividad]]="","",'[4]Formulario PPGR1'!#REF!)</f>
        <v/>
      </c>
      <c r="G618" s="264"/>
      <c r="H618" s="507" t="s">
        <v>1264</v>
      </c>
      <c r="I618" s="448" t="s">
        <v>851</v>
      </c>
      <c r="J618" s="443">
        <v>60</v>
      </c>
      <c r="K618" s="502">
        <v>6500</v>
      </c>
      <c r="L618" s="266">
        <f>+Tabla1[[#This Row],[Precio Unitario]]*Tabla1[[#This Row],[Cantidad de Insumos]]</f>
        <v>390000</v>
      </c>
      <c r="M618" s="267" t="s">
        <v>1178</v>
      </c>
      <c r="N618" s="265"/>
    </row>
    <row r="619" spans="2:14" x14ac:dyDescent="0.25">
      <c r="B619" s="14" t="str">
        <f>IF(Tabla1[[#This Row],[Código_Actividad]]="","",CONCATENATE(Tabla1[[#This Row],[POA]],".",Tabla1[[#This Row],[SRS]],".",Tabla1[[#This Row],[AREA]],".",Tabla1[[#This Row],[TIPO]]))</f>
        <v/>
      </c>
      <c r="C619" s="14" t="str">
        <f>IF(Tabla1[[#This Row],[Código_Actividad]]="","",'[4]Formulario PPGR1'!#REF!)</f>
        <v/>
      </c>
      <c r="D619" s="14" t="str">
        <f>IF(Tabla1[[#This Row],[Código_Actividad]]="","",'[4]Formulario PPGR1'!#REF!)</f>
        <v/>
      </c>
      <c r="E619" s="14" t="str">
        <f>IF(Tabla1[[#This Row],[Código_Actividad]]="","",'[4]Formulario PPGR1'!#REF!)</f>
        <v/>
      </c>
      <c r="F619" s="14" t="str">
        <f>IF(Tabla1[[#This Row],[Código_Actividad]]="","",'[4]Formulario PPGR1'!#REF!)</f>
        <v/>
      </c>
      <c r="G619" s="264"/>
      <c r="H619" s="508" t="s">
        <v>1265</v>
      </c>
      <c r="I619" s="448" t="s">
        <v>851</v>
      </c>
      <c r="J619" s="443">
        <v>70</v>
      </c>
      <c r="K619" s="502">
        <v>4805.84</v>
      </c>
      <c r="L619" s="266">
        <f>+Tabla1[[#This Row],[Precio Unitario]]*Tabla1[[#This Row],[Cantidad de Insumos]]</f>
        <v>336408.8</v>
      </c>
      <c r="M619" s="267" t="s">
        <v>1178</v>
      </c>
      <c r="N619" s="265"/>
    </row>
    <row r="620" spans="2:14" x14ac:dyDescent="0.25">
      <c r="B620" s="14" t="str">
        <f>IF(Tabla1[[#This Row],[Código_Actividad]]="","",CONCATENATE(Tabla1[[#This Row],[POA]],".",Tabla1[[#This Row],[SRS]],".",Tabla1[[#This Row],[AREA]],".",Tabla1[[#This Row],[TIPO]]))</f>
        <v/>
      </c>
      <c r="C620" s="14" t="str">
        <f>IF(Tabla1[[#This Row],[Código_Actividad]]="","",'[4]Formulario PPGR1'!#REF!)</f>
        <v/>
      </c>
      <c r="D620" s="14" t="str">
        <f>IF(Tabla1[[#This Row],[Código_Actividad]]="","",'[4]Formulario PPGR1'!#REF!)</f>
        <v/>
      </c>
      <c r="E620" s="14" t="str">
        <f>IF(Tabla1[[#This Row],[Código_Actividad]]="","",'[4]Formulario PPGR1'!#REF!)</f>
        <v/>
      </c>
      <c r="F620" s="14" t="str">
        <f>IF(Tabla1[[#This Row],[Código_Actividad]]="","",'[4]Formulario PPGR1'!#REF!)</f>
        <v/>
      </c>
      <c r="G620" s="264"/>
      <c r="H620" s="567" t="s">
        <v>1266</v>
      </c>
      <c r="I620" s="450" t="s">
        <v>851</v>
      </c>
      <c r="J620" s="445">
        <v>50</v>
      </c>
      <c r="K620" s="570">
        <v>1500</v>
      </c>
      <c r="L620" s="266">
        <f>+Tabla1[[#This Row],[Precio Unitario]]*Tabla1[[#This Row],[Cantidad de Insumos]]</f>
        <v>75000</v>
      </c>
      <c r="M620" s="267" t="s">
        <v>1178</v>
      </c>
      <c r="N620" s="265"/>
    </row>
    <row r="621" spans="2:14" x14ac:dyDescent="0.25">
      <c r="B621" s="14" t="str">
        <f>IF(Tabla1[[#This Row],[Código_Actividad]]="","",CONCATENATE(Tabla1[[#This Row],[POA]],".",Tabla1[[#This Row],[SRS]],".",Tabla1[[#This Row],[AREA]],".",Tabla1[[#This Row],[TIPO]]))</f>
        <v/>
      </c>
      <c r="C621" s="14" t="str">
        <f>IF(Tabla1[[#This Row],[Código_Actividad]]="","",'[4]Formulario PPGR1'!#REF!)</f>
        <v/>
      </c>
      <c r="D621" s="14" t="str">
        <f>IF(Tabla1[[#This Row],[Código_Actividad]]="","",'[4]Formulario PPGR1'!#REF!)</f>
        <v/>
      </c>
      <c r="E621" s="14" t="str">
        <f>IF(Tabla1[[#This Row],[Código_Actividad]]="","",'[4]Formulario PPGR1'!#REF!)</f>
        <v/>
      </c>
      <c r="F621" s="14" t="str">
        <f>IF(Tabla1[[#This Row],[Código_Actividad]]="","",'[4]Formulario PPGR1'!#REF!)</f>
        <v/>
      </c>
      <c r="G621" s="264"/>
      <c r="H621" s="567" t="s">
        <v>1267</v>
      </c>
      <c r="I621" s="448" t="s">
        <v>851</v>
      </c>
      <c r="J621" s="443">
        <v>50</v>
      </c>
      <c r="K621" s="571">
        <v>15720</v>
      </c>
      <c r="L621" s="266">
        <f>+Tabla1[[#This Row],[Precio Unitario]]*Tabla1[[#This Row],[Cantidad de Insumos]]</f>
        <v>786000</v>
      </c>
      <c r="M621" s="267" t="s">
        <v>1178</v>
      </c>
      <c r="N621" s="265"/>
    </row>
    <row r="622" spans="2:14" x14ac:dyDescent="0.2">
      <c r="B622" s="14" t="str">
        <f>IF(Tabla1[[#This Row],[Código_Actividad]]="","",CONCATENATE(Tabla1[[#This Row],[POA]],".",Tabla1[[#This Row],[SRS]],".",Tabla1[[#This Row],[AREA]],".",Tabla1[[#This Row],[TIPO]]))</f>
        <v/>
      </c>
      <c r="C622" s="14" t="str">
        <f>IF(Tabla1[[#This Row],[Código_Actividad]]="","",'[4]Formulario PPGR1'!#REF!)</f>
        <v/>
      </c>
      <c r="D622" s="14" t="str">
        <f>IF(Tabla1[[#This Row],[Código_Actividad]]="","",'[4]Formulario PPGR1'!#REF!)</f>
        <v/>
      </c>
      <c r="E622" s="14" t="str">
        <f>IF(Tabla1[[#This Row],[Código_Actividad]]="","",'[4]Formulario PPGR1'!#REF!)</f>
        <v/>
      </c>
      <c r="F622" s="14" t="str">
        <f>IF(Tabla1[[#This Row],[Código_Actividad]]="","",'[4]Formulario PPGR1'!#REF!)</f>
        <v/>
      </c>
      <c r="G622" s="264"/>
      <c r="H622" s="427" t="s">
        <v>1268</v>
      </c>
      <c r="I622" s="448" t="s">
        <v>851</v>
      </c>
      <c r="J622" s="443">
        <v>45</v>
      </c>
      <c r="K622" s="501">
        <v>440</v>
      </c>
      <c r="L622" s="266">
        <f>+Tabla1[[#This Row],[Precio Unitario]]*Tabla1[[#This Row],[Cantidad de Insumos]]</f>
        <v>19800</v>
      </c>
      <c r="M622" s="267" t="s">
        <v>1178</v>
      </c>
      <c r="N622" s="265"/>
    </row>
    <row r="623" spans="2:14" x14ac:dyDescent="0.25">
      <c r="B623" s="14" t="str">
        <f>IF(Tabla1[[#This Row],[Código_Actividad]]="","",CONCATENATE(Tabla1[[#This Row],[POA]],".",Tabla1[[#This Row],[SRS]],".",Tabla1[[#This Row],[AREA]],".",Tabla1[[#This Row],[TIPO]]))</f>
        <v/>
      </c>
      <c r="C623" s="14" t="str">
        <f>IF(Tabla1[[#This Row],[Código_Actividad]]="","",'[4]Formulario PPGR1'!#REF!)</f>
        <v/>
      </c>
      <c r="D623" s="14" t="str">
        <f>IF(Tabla1[[#This Row],[Código_Actividad]]="","",'[4]Formulario PPGR1'!#REF!)</f>
        <v/>
      </c>
      <c r="E623" s="14" t="str">
        <f>IF(Tabla1[[#This Row],[Código_Actividad]]="","",'[4]Formulario PPGR1'!#REF!)</f>
        <v/>
      </c>
      <c r="F623" s="14" t="str">
        <f>IF(Tabla1[[#This Row],[Código_Actividad]]="","",'[4]Formulario PPGR1'!#REF!)</f>
        <v/>
      </c>
      <c r="G623" s="264"/>
      <c r="H623" s="509" t="s">
        <v>1265</v>
      </c>
      <c r="I623" s="448" t="s">
        <v>851</v>
      </c>
      <c r="J623" s="443">
        <v>10</v>
      </c>
      <c r="K623" s="501">
        <v>4805.84</v>
      </c>
      <c r="L623" s="266">
        <f>+Tabla1[[#This Row],[Precio Unitario]]*Tabla1[[#This Row],[Cantidad de Insumos]]</f>
        <v>48058.400000000001</v>
      </c>
      <c r="M623" s="267" t="s">
        <v>1178</v>
      </c>
      <c r="N623" s="265"/>
    </row>
    <row r="624" spans="2:14" x14ac:dyDescent="0.2">
      <c r="B624" s="14" t="str">
        <f>IF(Tabla1[[#This Row],[Código_Actividad]]="","",CONCATENATE(Tabla1[[#This Row],[POA]],".",Tabla1[[#This Row],[SRS]],".",Tabla1[[#This Row],[AREA]],".",Tabla1[[#This Row],[TIPO]]))</f>
        <v/>
      </c>
      <c r="C624" s="14" t="str">
        <f>IF(Tabla1[[#This Row],[Código_Actividad]]="","",'[4]Formulario PPGR1'!#REF!)</f>
        <v/>
      </c>
      <c r="D624" s="14" t="str">
        <f>IF(Tabla1[[#This Row],[Código_Actividad]]="","",'[4]Formulario PPGR1'!#REF!)</f>
        <v/>
      </c>
      <c r="E624" s="14" t="str">
        <f>IF(Tabla1[[#This Row],[Código_Actividad]]="","",'[4]Formulario PPGR1'!#REF!)</f>
        <v/>
      </c>
      <c r="F624" s="14" t="str">
        <f>IF(Tabla1[[#This Row],[Código_Actividad]]="","",'[4]Formulario PPGR1'!#REF!)</f>
        <v/>
      </c>
      <c r="G624" s="264"/>
      <c r="H624" s="427" t="s">
        <v>1269</v>
      </c>
      <c r="I624" s="448" t="s">
        <v>851</v>
      </c>
      <c r="J624" s="443">
        <v>35</v>
      </c>
      <c r="K624" s="501">
        <v>575</v>
      </c>
      <c r="L624" s="266">
        <f>+Tabla1[[#This Row],[Precio Unitario]]*Tabla1[[#This Row],[Cantidad de Insumos]]</f>
        <v>20125</v>
      </c>
      <c r="M624" s="267" t="s">
        <v>1178</v>
      </c>
      <c r="N624" s="265"/>
    </row>
    <row r="625" spans="2:14" ht="30" x14ac:dyDescent="0.25">
      <c r="B625" s="14" t="str">
        <f>IF(Tabla1[[#This Row],[Código_Actividad]]="","",CONCATENATE(Tabla1[[#This Row],[POA]],".",Tabla1[[#This Row],[SRS]],".",Tabla1[[#This Row],[AREA]],".",Tabla1[[#This Row],[TIPO]]))</f>
        <v/>
      </c>
      <c r="C625" s="14" t="str">
        <f>IF(Tabla1[[#This Row],[Código_Actividad]]="","",'[4]Formulario PPGR1'!#REF!)</f>
        <v/>
      </c>
      <c r="D625" s="14" t="str">
        <f>IF(Tabla1[[#This Row],[Código_Actividad]]="","",'[4]Formulario PPGR1'!#REF!)</f>
        <v/>
      </c>
      <c r="E625" s="14" t="str">
        <f>IF(Tabla1[[#This Row],[Código_Actividad]]="","",'[4]Formulario PPGR1'!#REF!)</f>
        <v/>
      </c>
      <c r="F625" s="14" t="str">
        <f>IF(Tabla1[[#This Row],[Código_Actividad]]="","",'[4]Formulario PPGR1'!#REF!)</f>
        <v/>
      </c>
      <c r="G625" s="264"/>
      <c r="H625" s="441" t="s">
        <v>1270</v>
      </c>
      <c r="I625" s="448" t="s">
        <v>851</v>
      </c>
      <c r="J625" s="443">
        <v>20</v>
      </c>
      <c r="K625" s="501">
        <v>4360</v>
      </c>
      <c r="L625" s="266">
        <f>+Tabla1[[#This Row],[Precio Unitario]]*Tabla1[[#This Row],[Cantidad de Insumos]]</f>
        <v>87200</v>
      </c>
      <c r="M625" s="267" t="s">
        <v>1178</v>
      </c>
      <c r="N625" s="265"/>
    </row>
    <row r="626" spans="2:14" ht="30" x14ac:dyDescent="0.25">
      <c r="B626" s="14" t="str">
        <f>IF(Tabla1[[#This Row],[Código_Actividad]]="","",CONCATENATE(Tabla1[[#This Row],[POA]],".",Tabla1[[#This Row],[SRS]],".",Tabla1[[#This Row],[AREA]],".",Tabla1[[#This Row],[TIPO]]))</f>
        <v/>
      </c>
      <c r="C626" s="14" t="str">
        <f>IF(Tabla1[[#This Row],[Código_Actividad]]="","",'[4]Formulario PPGR1'!#REF!)</f>
        <v/>
      </c>
      <c r="D626" s="14" t="str">
        <f>IF(Tabla1[[#This Row],[Código_Actividad]]="","",'[4]Formulario PPGR1'!#REF!)</f>
        <v/>
      </c>
      <c r="E626" s="14" t="str">
        <f>IF(Tabla1[[#This Row],[Código_Actividad]]="","",'[4]Formulario PPGR1'!#REF!)</f>
        <v/>
      </c>
      <c r="F626" s="14" t="str">
        <f>IF(Tabla1[[#This Row],[Código_Actividad]]="","",'[4]Formulario PPGR1'!#REF!)</f>
        <v/>
      </c>
      <c r="G626" s="264"/>
      <c r="H626" s="441" t="s">
        <v>1271</v>
      </c>
      <c r="I626" s="448" t="s">
        <v>851</v>
      </c>
      <c r="J626" s="443">
        <v>50</v>
      </c>
      <c r="K626" s="501">
        <v>4500</v>
      </c>
      <c r="L626" s="266">
        <f>+Tabla1[[#This Row],[Precio Unitario]]*Tabla1[[#This Row],[Cantidad de Insumos]]</f>
        <v>225000</v>
      </c>
      <c r="M626" s="267" t="s">
        <v>1178</v>
      </c>
      <c r="N626" s="265"/>
    </row>
    <row r="627" spans="2:14" x14ac:dyDescent="0.25">
      <c r="B627" s="14" t="str">
        <f>IF(Tabla1[[#This Row],[Código_Actividad]]="","",CONCATENATE(Tabla1[[#This Row],[POA]],".",Tabla1[[#This Row],[SRS]],".",Tabla1[[#This Row],[AREA]],".",Tabla1[[#This Row],[TIPO]]))</f>
        <v/>
      </c>
      <c r="C627" s="14" t="str">
        <f>IF(Tabla1[[#This Row],[Código_Actividad]]="","",'[4]Formulario PPGR1'!#REF!)</f>
        <v/>
      </c>
      <c r="D627" s="14" t="str">
        <f>IF(Tabla1[[#This Row],[Código_Actividad]]="","",'[4]Formulario PPGR1'!#REF!)</f>
        <v/>
      </c>
      <c r="E627" s="14" t="str">
        <f>IF(Tabla1[[#This Row],[Código_Actividad]]="","",'[4]Formulario PPGR1'!#REF!)</f>
        <v/>
      </c>
      <c r="F627" s="14" t="str">
        <f>IF(Tabla1[[#This Row],[Código_Actividad]]="","",'[4]Formulario PPGR1'!#REF!)</f>
        <v/>
      </c>
      <c r="G627" s="264"/>
      <c r="H627" s="428" t="s">
        <v>1272</v>
      </c>
      <c r="I627" s="448" t="s">
        <v>851</v>
      </c>
      <c r="J627" s="443">
        <v>10</v>
      </c>
      <c r="K627" s="501">
        <v>5109</v>
      </c>
      <c r="L627" s="266">
        <f>+Tabla1[[#This Row],[Precio Unitario]]*Tabla1[[#This Row],[Cantidad de Insumos]]</f>
        <v>51090</v>
      </c>
      <c r="M627" s="267" t="s">
        <v>1178</v>
      </c>
      <c r="N627" s="265"/>
    </row>
    <row r="628" spans="2:14" x14ac:dyDescent="0.25">
      <c r="B628" s="14" t="str">
        <f>IF(Tabla1[[#This Row],[Código_Actividad]]="","",CONCATENATE(Tabla1[[#This Row],[POA]],".",Tabla1[[#This Row],[SRS]],".",Tabla1[[#This Row],[AREA]],".",Tabla1[[#This Row],[TIPO]]))</f>
        <v/>
      </c>
      <c r="C628" s="14" t="str">
        <f>IF(Tabla1[[#This Row],[Código_Actividad]]="","",'[4]Formulario PPGR1'!#REF!)</f>
        <v/>
      </c>
      <c r="D628" s="14" t="str">
        <f>IF(Tabla1[[#This Row],[Código_Actividad]]="","",'[4]Formulario PPGR1'!#REF!)</f>
        <v/>
      </c>
      <c r="E628" s="14" t="str">
        <f>IF(Tabla1[[#This Row],[Código_Actividad]]="","",'[4]Formulario PPGR1'!#REF!)</f>
        <v/>
      </c>
      <c r="F628" s="14" t="str">
        <f>IF(Tabla1[[#This Row],[Código_Actividad]]="","",'[4]Formulario PPGR1'!#REF!)</f>
        <v/>
      </c>
      <c r="G628" s="264"/>
      <c r="H628" s="428" t="s">
        <v>1273</v>
      </c>
      <c r="I628" s="448" t="s">
        <v>851</v>
      </c>
      <c r="J628" s="443">
        <v>15</v>
      </c>
      <c r="K628" s="501">
        <v>4716</v>
      </c>
      <c r="L628" s="266">
        <f>+Tabla1[[#This Row],[Precio Unitario]]*Tabla1[[#This Row],[Cantidad de Insumos]]</f>
        <v>70740</v>
      </c>
      <c r="M628" s="267" t="s">
        <v>1178</v>
      </c>
      <c r="N628" s="265"/>
    </row>
    <row r="629" spans="2:14" x14ac:dyDescent="0.25">
      <c r="B629" s="14" t="str">
        <f>IF(Tabla1[[#This Row],[Código_Actividad]]="","",CONCATENATE(Tabla1[[#This Row],[POA]],".",Tabla1[[#This Row],[SRS]],".",Tabla1[[#This Row],[AREA]],".",Tabla1[[#This Row],[TIPO]]))</f>
        <v/>
      </c>
      <c r="C629" s="14" t="str">
        <f>IF(Tabla1[[#This Row],[Código_Actividad]]="","",'[4]Formulario PPGR1'!#REF!)</f>
        <v/>
      </c>
      <c r="D629" s="14" t="str">
        <f>IF(Tabla1[[#This Row],[Código_Actividad]]="","",'[4]Formulario PPGR1'!#REF!)</f>
        <v/>
      </c>
      <c r="E629" s="14" t="str">
        <f>IF(Tabla1[[#This Row],[Código_Actividad]]="","",'[4]Formulario PPGR1'!#REF!)</f>
        <v/>
      </c>
      <c r="F629" s="14" t="str">
        <f>IF(Tabla1[[#This Row],[Código_Actividad]]="","",'[4]Formulario PPGR1'!#REF!)</f>
        <v/>
      </c>
      <c r="G629" s="264"/>
      <c r="H629" s="428" t="s">
        <v>1274</v>
      </c>
      <c r="I629" s="448" t="s">
        <v>851</v>
      </c>
      <c r="J629" s="443">
        <v>10</v>
      </c>
      <c r="K629" s="501">
        <v>5148</v>
      </c>
      <c r="L629" s="266">
        <f>+Tabla1[[#This Row],[Precio Unitario]]*Tabla1[[#This Row],[Cantidad de Insumos]]</f>
        <v>51480</v>
      </c>
      <c r="M629" s="267" t="s">
        <v>1178</v>
      </c>
      <c r="N629" s="265"/>
    </row>
    <row r="630" spans="2:14" x14ac:dyDescent="0.25">
      <c r="B630" s="14" t="str">
        <f>IF(Tabla1[[#This Row],[Código_Actividad]]="","",CONCATENATE(Tabla1[[#This Row],[POA]],".",Tabla1[[#This Row],[SRS]],".",Tabla1[[#This Row],[AREA]],".",Tabla1[[#This Row],[TIPO]]))</f>
        <v/>
      </c>
      <c r="C630" s="14" t="str">
        <f>IF(Tabla1[[#This Row],[Código_Actividad]]="","",'[4]Formulario PPGR1'!#REF!)</f>
        <v/>
      </c>
      <c r="D630" s="14" t="str">
        <f>IF(Tabla1[[#This Row],[Código_Actividad]]="","",'[4]Formulario PPGR1'!#REF!)</f>
        <v/>
      </c>
      <c r="E630" s="14" t="str">
        <f>IF(Tabla1[[#This Row],[Código_Actividad]]="","",'[4]Formulario PPGR1'!#REF!)</f>
        <v/>
      </c>
      <c r="F630" s="14" t="str">
        <f>IF(Tabla1[[#This Row],[Código_Actividad]]="","",'[4]Formulario PPGR1'!#REF!)</f>
        <v/>
      </c>
      <c r="G630" s="264"/>
      <c r="H630" s="565" t="s">
        <v>1275</v>
      </c>
      <c r="I630" s="448" t="s">
        <v>851</v>
      </c>
      <c r="J630" s="443">
        <v>5</v>
      </c>
      <c r="K630" s="501">
        <v>6100</v>
      </c>
      <c r="L630" s="266">
        <f>+Tabla1[[#This Row],[Precio Unitario]]*Tabla1[[#This Row],[Cantidad de Insumos]]</f>
        <v>30500</v>
      </c>
      <c r="M630" s="267" t="s">
        <v>1178</v>
      </c>
      <c r="N630" s="265"/>
    </row>
    <row r="631" spans="2:14" x14ac:dyDescent="0.25">
      <c r="B631" s="14" t="str">
        <f>IF(Tabla1[[#This Row],[Código_Actividad]]="","",CONCATENATE(Tabla1[[#This Row],[POA]],".",Tabla1[[#This Row],[SRS]],".",Tabla1[[#This Row],[AREA]],".",Tabla1[[#This Row],[TIPO]]))</f>
        <v/>
      </c>
      <c r="C631" s="14" t="str">
        <f>IF(Tabla1[[#This Row],[Código_Actividad]]="","",'[4]Formulario PPGR1'!#REF!)</f>
        <v/>
      </c>
      <c r="D631" s="14" t="str">
        <f>IF(Tabla1[[#This Row],[Código_Actividad]]="","",'[4]Formulario PPGR1'!#REF!)</f>
        <v/>
      </c>
      <c r="E631" s="14" t="str">
        <f>IF(Tabla1[[#This Row],[Código_Actividad]]="","",'[4]Formulario PPGR1'!#REF!)</f>
        <v/>
      </c>
      <c r="F631" s="14" t="str">
        <f>IF(Tabla1[[#This Row],[Código_Actividad]]="","",'[4]Formulario PPGR1'!#REF!)</f>
        <v/>
      </c>
      <c r="G631" s="264"/>
      <c r="H631" s="565" t="s">
        <v>1276</v>
      </c>
      <c r="I631" s="448" t="s">
        <v>851</v>
      </c>
      <c r="J631" s="443">
        <v>300</v>
      </c>
      <c r="K631" s="501">
        <v>99</v>
      </c>
      <c r="L631" s="266">
        <f>+Tabla1[[#This Row],[Precio Unitario]]*Tabla1[[#This Row],[Cantidad de Insumos]]</f>
        <v>29700</v>
      </c>
      <c r="M631" s="267" t="s">
        <v>1178</v>
      </c>
      <c r="N631" s="265"/>
    </row>
    <row r="632" spans="2:14" x14ac:dyDescent="0.2">
      <c r="B632" s="14" t="str">
        <f>IF(Tabla1[[#This Row],[Código_Actividad]]="","",CONCATENATE(Tabla1[[#This Row],[POA]],".",Tabla1[[#This Row],[SRS]],".",Tabla1[[#This Row],[AREA]],".",Tabla1[[#This Row],[TIPO]]))</f>
        <v/>
      </c>
      <c r="C632" s="14" t="str">
        <f>IF(Tabla1[[#This Row],[Código_Actividad]]="","",'[4]Formulario PPGR1'!#REF!)</f>
        <v/>
      </c>
      <c r="D632" s="14" t="str">
        <f>IF(Tabla1[[#This Row],[Código_Actividad]]="","",'[4]Formulario PPGR1'!#REF!)</f>
        <v/>
      </c>
      <c r="E632" s="14" t="str">
        <f>IF(Tabla1[[#This Row],[Código_Actividad]]="","",'[4]Formulario PPGR1'!#REF!)</f>
        <v/>
      </c>
      <c r="F632" s="14" t="str">
        <f>IF(Tabla1[[#This Row],[Código_Actividad]]="","",'[4]Formulario PPGR1'!#REF!)</f>
        <v/>
      </c>
      <c r="G632" s="264"/>
      <c r="H632" s="427" t="s">
        <v>1277</v>
      </c>
      <c r="I632" s="448" t="s">
        <v>851</v>
      </c>
      <c r="J632" s="448">
        <v>15</v>
      </c>
      <c r="K632" s="503">
        <v>2869.02</v>
      </c>
      <c r="L632" s="266">
        <f>+Tabla1[[#This Row],[Precio Unitario]]*Tabla1[[#This Row],[Cantidad de Insumos]]</f>
        <v>43035.3</v>
      </c>
      <c r="M632" s="267" t="s">
        <v>1178</v>
      </c>
      <c r="N632" s="265"/>
    </row>
    <row r="633" spans="2:14" x14ac:dyDescent="0.2">
      <c r="B633" s="14" t="str">
        <f>IF(Tabla1[[#This Row],[Código_Actividad]]="","",CONCATENATE(Tabla1[[#This Row],[POA]],".",Tabla1[[#This Row],[SRS]],".",Tabla1[[#This Row],[AREA]],".",Tabla1[[#This Row],[TIPO]]))</f>
        <v/>
      </c>
      <c r="C633" s="14" t="str">
        <f>IF(Tabla1[[#This Row],[Código_Actividad]]="","",'[4]Formulario PPGR1'!#REF!)</f>
        <v/>
      </c>
      <c r="D633" s="14" t="str">
        <f>IF(Tabla1[[#This Row],[Código_Actividad]]="","",'[4]Formulario PPGR1'!#REF!)</f>
        <v/>
      </c>
      <c r="E633" s="14" t="str">
        <f>IF(Tabla1[[#This Row],[Código_Actividad]]="","",'[4]Formulario PPGR1'!#REF!)</f>
        <v/>
      </c>
      <c r="F633" s="14" t="str">
        <f>IF(Tabla1[[#This Row],[Código_Actividad]]="","",'[4]Formulario PPGR1'!#REF!)</f>
        <v/>
      </c>
      <c r="G633" s="264"/>
      <c r="H633" s="427" t="s">
        <v>1278</v>
      </c>
      <c r="I633" s="448" t="s">
        <v>851</v>
      </c>
      <c r="J633" s="448">
        <v>15</v>
      </c>
      <c r="K633" s="501">
        <v>2869.02</v>
      </c>
      <c r="L633" s="266">
        <f>+Tabla1[[#This Row],[Precio Unitario]]*Tabla1[[#This Row],[Cantidad de Insumos]]</f>
        <v>43035.3</v>
      </c>
      <c r="M633" s="267" t="s">
        <v>1178</v>
      </c>
      <c r="N633" s="265"/>
    </row>
    <row r="634" spans="2:14" x14ac:dyDescent="0.2">
      <c r="B634" s="14" t="str">
        <f>IF(Tabla1[[#This Row],[Código_Actividad]]="","",CONCATENATE(Tabla1[[#This Row],[POA]],".",Tabla1[[#This Row],[SRS]],".",Tabla1[[#This Row],[AREA]],".",Tabla1[[#This Row],[TIPO]]))</f>
        <v/>
      </c>
      <c r="C634" s="14" t="str">
        <f>IF(Tabla1[[#This Row],[Código_Actividad]]="","",'[4]Formulario PPGR1'!#REF!)</f>
        <v/>
      </c>
      <c r="D634" s="14" t="str">
        <f>IF(Tabla1[[#This Row],[Código_Actividad]]="","",'[4]Formulario PPGR1'!#REF!)</f>
        <v/>
      </c>
      <c r="E634" s="14" t="str">
        <f>IF(Tabla1[[#This Row],[Código_Actividad]]="","",'[4]Formulario PPGR1'!#REF!)</f>
        <v/>
      </c>
      <c r="F634" s="14" t="str">
        <f>IF(Tabla1[[#This Row],[Código_Actividad]]="","",'[4]Formulario PPGR1'!#REF!)</f>
        <v/>
      </c>
      <c r="G634" s="264"/>
      <c r="H634" s="427" t="s">
        <v>1279</v>
      </c>
      <c r="I634" s="448" t="s">
        <v>851</v>
      </c>
      <c r="J634" s="448">
        <v>9</v>
      </c>
      <c r="K634" s="501">
        <v>850</v>
      </c>
      <c r="L634" s="266">
        <f>+Tabla1[[#This Row],[Precio Unitario]]*Tabla1[[#This Row],[Cantidad de Insumos]]</f>
        <v>7650</v>
      </c>
      <c r="M634" s="267" t="s">
        <v>1178</v>
      </c>
      <c r="N634" s="265"/>
    </row>
    <row r="635" spans="2:14" x14ac:dyDescent="0.2">
      <c r="B635" s="14" t="str">
        <f>IF(Tabla1[[#This Row],[Código_Actividad]]="","",CONCATENATE(Tabla1[[#This Row],[POA]],".",Tabla1[[#This Row],[SRS]],".",Tabla1[[#This Row],[AREA]],".",Tabla1[[#This Row],[TIPO]]))</f>
        <v/>
      </c>
      <c r="C635" s="14" t="str">
        <f>IF(Tabla1[[#This Row],[Código_Actividad]]="","",'[4]Formulario PPGR1'!#REF!)</f>
        <v/>
      </c>
      <c r="D635" s="14" t="str">
        <f>IF(Tabla1[[#This Row],[Código_Actividad]]="","",'[4]Formulario PPGR1'!#REF!)</f>
        <v/>
      </c>
      <c r="E635" s="14" t="str">
        <f>IF(Tabla1[[#This Row],[Código_Actividad]]="","",'[4]Formulario PPGR1'!#REF!)</f>
        <v/>
      </c>
      <c r="F635" s="14" t="str">
        <f>IF(Tabla1[[#This Row],[Código_Actividad]]="","",'[4]Formulario PPGR1'!#REF!)</f>
        <v/>
      </c>
      <c r="G635" s="264"/>
      <c r="H635" s="427" t="s">
        <v>1280</v>
      </c>
      <c r="I635" s="448" t="s">
        <v>851</v>
      </c>
      <c r="J635" s="448">
        <v>25</v>
      </c>
      <c r="K635" s="501">
        <v>875</v>
      </c>
      <c r="L635" s="266">
        <f>+Tabla1[[#This Row],[Precio Unitario]]*Tabla1[[#This Row],[Cantidad de Insumos]]</f>
        <v>21875</v>
      </c>
      <c r="M635" s="267" t="s">
        <v>1178</v>
      </c>
      <c r="N635" s="265"/>
    </row>
    <row r="636" spans="2:14" x14ac:dyDescent="0.25">
      <c r="B636" s="14" t="str">
        <f>IF(Tabla1[[#This Row],[Código_Actividad]]="","",CONCATENATE(Tabla1[[#This Row],[POA]],".",Tabla1[[#This Row],[SRS]],".",Tabla1[[#This Row],[AREA]],".",Tabla1[[#This Row],[TIPO]]))</f>
        <v/>
      </c>
      <c r="C636" s="14" t="str">
        <f>IF(Tabla1[[#This Row],[Código_Actividad]]="","",'[4]Formulario PPGR1'!#REF!)</f>
        <v/>
      </c>
      <c r="D636" s="14" t="str">
        <f>IF(Tabla1[[#This Row],[Código_Actividad]]="","",'[4]Formulario PPGR1'!#REF!)</f>
        <v/>
      </c>
      <c r="E636" s="14" t="str">
        <f>IF(Tabla1[[#This Row],[Código_Actividad]]="","",'[4]Formulario PPGR1'!#REF!)</f>
        <v/>
      </c>
      <c r="F636" s="14" t="str">
        <f>IF(Tabla1[[#This Row],[Código_Actividad]]="","",'[4]Formulario PPGR1'!#REF!)</f>
        <v/>
      </c>
      <c r="G636" s="264"/>
      <c r="H636" s="428" t="s">
        <v>1281</v>
      </c>
      <c r="I636" s="448" t="s">
        <v>851</v>
      </c>
      <c r="J636" s="448">
        <v>5</v>
      </c>
      <c r="K636" s="501">
        <v>3900</v>
      </c>
      <c r="L636" s="266">
        <f>+Tabla1[[#This Row],[Precio Unitario]]*Tabla1[[#This Row],[Cantidad de Insumos]]</f>
        <v>19500</v>
      </c>
      <c r="M636" s="267" t="s">
        <v>1178</v>
      </c>
      <c r="N636" s="265"/>
    </row>
    <row r="637" spans="2:14" x14ac:dyDescent="0.25">
      <c r="B637" s="14" t="str">
        <f>IF(Tabla1[[#This Row],[Código_Actividad]]="","",CONCATENATE(Tabla1[[#This Row],[POA]],".",Tabla1[[#This Row],[SRS]],".",Tabla1[[#This Row],[AREA]],".",Tabla1[[#This Row],[TIPO]]))</f>
        <v/>
      </c>
      <c r="C637" s="14" t="str">
        <f>IF(Tabla1[[#This Row],[Código_Actividad]]="","",'[4]Formulario PPGR1'!#REF!)</f>
        <v/>
      </c>
      <c r="D637" s="14" t="str">
        <f>IF(Tabla1[[#This Row],[Código_Actividad]]="","",'[4]Formulario PPGR1'!#REF!)</f>
        <v/>
      </c>
      <c r="E637" s="14" t="str">
        <f>IF(Tabla1[[#This Row],[Código_Actividad]]="","",'[4]Formulario PPGR1'!#REF!)</f>
        <v/>
      </c>
      <c r="F637" s="14" t="str">
        <f>IF(Tabla1[[#This Row],[Código_Actividad]]="","",'[4]Formulario PPGR1'!#REF!)</f>
        <v/>
      </c>
      <c r="G637" s="264"/>
      <c r="H637" s="565" t="s">
        <v>1282</v>
      </c>
      <c r="I637" s="448" t="s">
        <v>851</v>
      </c>
      <c r="J637" s="448">
        <v>10</v>
      </c>
      <c r="K637" s="501">
        <v>1855</v>
      </c>
      <c r="L637" s="266">
        <f>+Tabla1[[#This Row],[Precio Unitario]]*Tabla1[[#This Row],[Cantidad de Insumos]]</f>
        <v>18550</v>
      </c>
      <c r="M637" s="267" t="s">
        <v>1178</v>
      </c>
      <c r="N637" s="265"/>
    </row>
    <row r="638" spans="2:14" x14ac:dyDescent="0.2">
      <c r="B638" s="14" t="str">
        <f>IF(Tabla1[[#This Row],[Código_Actividad]]="","",CONCATENATE(Tabla1[[#This Row],[POA]],".",Tabla1[[#This Row],[SRS]],".",Tabla1[[#This Row],[AREA]],".",Tabla1[[#This Row],[TIPO]]))</f>
        <v/>
      </c>
      <c r="C638" s="14" t="str">
        <f>IF(Tabla1[[#This Row],[Código_Actividad]]="","",'[4]Formulario PPGR1'!#REF!)</f>
        <v/>
      </c>
      <c r="D638" s="14" t="str">
        <f>IF(Tabla1[[#This Row],[Código_Actividad]]="","",'[4]Formulario PPGR1'!#REF!)</f>
        <v/>
      </c>
      <c r="E638" s="14" t="str">
        <f>IF(Tabla1[[#This Row],[Código_Actividad]]="","",'[4]Formulario PPGR1'!#REF!)</f>
        <v/>
      </c>
      <c r="F638" s="14" t="str">
        <f>IF(Tabla1[[#This Row],[Código_Actividad]]="","",'[4]Formulario PPGR1'!#REF!)</f>
        <v/>
      </c>
      <c r="G638" s="264"/>
      <c r="H638" s="427" t="s">
        <v>1283</v>
      </c>
      <c r="I638" s="448" t="s">
        <v>851</v>
      </c>
      <c r="J638" s="448">
        <v>15</v>
      </c>
      <c r="K638" s="501">
        <v>4122</v>
      </c>
      <c r="L638" s="266">
        <f>+Tabla1[[#This Row],[Precio Unitario]]*Tabla1[[#This Row],[Cantidad de Insumos]]</f>
        <v>61830</v>
      </c>
      <c r="M638" s="267" t="s">
        <v>1178</v>
      </c>
      <c r="N638" s="265"/>
    </row>
    <row r="639" spans="2:14" x14ac:dyDescent="0.25">
      <c r="B639" s="14" t="str">
        <f>IF(Tabla1[[#This Row],[Código_Actividad]]="","",CONCATENATE(Tabla1[[#This Row],[POA]],".",Tabla1[[#This Row],[SRS]],".",Tabla1[[#This Row],[AREA]],".",Tabla1[[#This Row],[TIPO]]))</f>
        <v/>
      </c>
      <c r="C639" s="14" t="str">
        <f>IF(Tabla1[[#This Row],[Código_Actividad]]="","",'[4]Formulario PPGR1'!#REF!)</f>
        <v/>
      </c>
      <c r="D639" s="14" t="str">
        <f>IF(Tabla1[[#This Row],[Código_Actividad]]="","",'[4]Formulario PPGR1'!#REF!)</f>
        <v/>
      </c>
      <c r="E639" s="14" t="str">
        <f>IF(Tabla1[[#This Row],[Código_Actividad]]="","",'[4]Formulario PPGR1'!#REF!)</f>
        <v/>
      </c>
      <c r="F639" s="14" t="str">
        <f>IF(Tabla1[[#This Row],[Código_Actividad]]="","",'[4]Formulario PPGR1'!#REF!)</f>
        <v/>
      </c>
      <c r="G639" s="264"/>
      <c r="H639" s="428" t="s">
        <v>1284</v>
      </c>
      <c r="I639" s="448" t="s">
        <v>851</v>
      </c>
      <c r="J639" s="448">
        <v>2500</v>
      </c>
      <c r="K639" s="501">
        <v>3.7</v>
      </c>
      <c r="L639" s="266">
        <f>+Tabla1[[#This Row],[Precio Unitario]]*Tabla1[[#This Row],[Cantidad de Insumos]]</f>
        <v>9250</v>
      </c>
      <c r="M639" s="267" t="s">
        <v>1178</v>
      </c>
      <c r="N639" s="265"/>
    </row>
    <row r="640" spans="2:14" x14ac:dyDescent="0.2">
      <c r="B640" s="14" t="str">
        <f>IF(Tabla1[[#This Row],[Código_Actividad]]="","",CONCATENATE(Tabla1[[#This Row],[POA]],".",Tabla1[[#This Row],[SRS]],".",Tabla1[[#This Row],[AREA]],".",Tabla1[[#This Row],[TIPO]]))</f>
        <v/>
      </c>
      <c r="C640" s="14" t="str">
        <f>IF(Tabla1[[#This Row],[Código_Actividad]]="","",'[4]Formulario PPGR1'!#REF!)</f>
        <v/>
      </c>
      <c r="D640" s="14" t="str">
        <f>IF(Tabla1[[#This Row],[Código_Actividad]]="","",'[4]Formulario PPGR1'!#REF!)</f>
        <v/>
      </c>
      <c r="E640" s="14" t="str">
        <f>IF(Tabla1[[#This Row],[Código_Actividad]]="","",'[4]Formulario PPGR1'!#REF!)</f>
        <v/>
      </c>
      <c r="F640" s="14" t="str">
        <f>IF(Tabla1[[#This Row],[Código_Actividad]]="","",'[4]Formulario PPGR1'!#REF!)</f>
        <v/>
      </c>
      <c r="G640" s="264"/>
      <c r="H640" s="427" t="s">
        <v>1285</v>
      </c>
      <c r="I640" s="448" t="s">
        <v>851</v>
      </c>
      <c r="J640" s="448">
        <v>30</v>
      </c>
      <c r="K640" s="501">
        <v>825</v>
      </c>
      <c r="L640" s="266">
        <f>+Tabla1[[#This Row],[Precio Unitario]]*Tabla1[[#This Row],[Cantidad de Insumos]]</f>
        <v>24750</v>
      </c>
      <c r="M640" s="267" t="s">
        <v>1178</v>
      </c>
      <c r="N640" s="265"/>
    </row>
    <row r="641" spans="2:14" x14ac:dyDescent="0.2">
      <c r="B641" s="14" t="str">
        <f>IF(Tabla1[[#This Row],[Código_Actividad]]="","",CONCATENATE(Tabla1[[#This Row],[POA]],".",Tabla1[[#This Row],[SRS]],".",Tabla1[[#This Row],[AREA]],".",Tabla1[[#This Row],[TIPO]]))</f>
        <v/>
      </c>
      <c r="C641" s="14" t="str">
        <f>IF(Tabla1[[#This Row],[Código_Actividad]]="","",'[4]Formulario PPGR1'!#REF!)</f>
        <v/>
      </c>
      <c r="D641" s="14" t="str">
        <f>IF(Tabla1[[#This Row],[Código_Actividad]]="","",'[4]Formulario PPGR1'!#REF!)</f>
        <v/>
      </c>
      <c r="E641" s="14" t="str">
        <f>IF(Tabla1[[#This Row],[Código_Actividad]]="","",'[4]Formulario PPGR1'!#REF!)</f>
        <v/>
      </c>
      <c r="F641" s="14" t="str">
        <f>IF(Tabla1[[#This Row],[Código_Actividad]]="","",'[4]Formulario PPGR1'!#REF!)</f>
        <v/>
      </c>
      <c r="G641" s="264"/>
      <c r="H641" s="427" t="s">
        <v>1286</v>
      </c>
      <c r="I641" s="448" t="s">
        <v>851</v>
      </c>
      <c r="J641" s="448">
        <v>4</v>
      </c>
      <c r="K641" s="501">
        <v>825</v>
      </c>
      <c r="L641" s="266">
        <f>+Tabla1[[#This Row],[Precio Unitario]]*Tabla1[[#This Row],[Cantidad de Insumos]]</f>
        <v>3300</v>
      </c>
      <c r="M641" s="267" t="s">
        <v>1178</v>
      </c>
      <c r="N641" s="265"/>
    </row>
    <row r="642" spans="2:14" x14ac:dyDescent="0.2">
      <c r="B642" s="14" t="str">
        <f>IF(Tabla1[[#This Row],[Código_Actividad]]="","",CONCATENATE(Tabla1[[#This Row],[POA]],".",Tabla1[[#This Row],[SRS]],".",Tabla1[[#This Row],[AREA]],".",Tabla1[[#This Row],[TIPO]]))</f>
        <v/>
      </c>
      <c r="C642" s="14" t="str">
        <f>IF(Tabla1[[#This Row],[Código_Actividad]]="","",'[4]Formulario PPGR1'!#REF!)</f>
        <v/>
      </c>
      <c r="D642" s="14" t="str">
        <f>IF(Tabla1[[#This Row],[Código_Actividad]]="","",'[4]Formulario PPGR1'!#REF!)</f>
        <v/>
      </c>
      <c r="E642" s="14" t="str">
        <f>IF(Tabla1[[#This Row],[Código_Actividad]]="","",'[4]Formulario PPGR1'!#REF!)</f>
        <v/>
      </c>
      <c r="F642" s="14" t="str">
        <f>IF(Tabla1[[#This Row],[Código_Actividad]]="","",'[4]Formulario PPGR1'!#REF!)</f>
        <v/>
      </c>
      <c r="G642" s="264"/>
      <c r="H642" s="427" t="s">
        <v>1287</v>
      </c>
      <c r="I642" s="448" t="s">
        <v>851</v>
      </c>
      <c r="J642" s="448">
        <v>25</v>
      </c>
      <c r="K642" s="501">
        <v>3510.22</v>
      </c>
      <c r="L642" s="266">
        <f>+Tabla1[[#This Row],[Precio Unitario]]*Tabla1[[#This Row],[Cantidad de Insumos]]</f>
        <v>87755.5</v>
      </c>
      <c r="M642" s="267" t="s">
        <v>1178</v>
      </c>
      <c r="N642" s="265"/>
    </row>
    <row r="643" spans="2:14" x14ac:dyDescent="0.2">
      <c r="B643" s="14" t="str">
        <f>IF(Tabla1[[#This Row],[Código_Actividad]]="","",CONCATENATE(Tabla1[[#This Row],[POA]],".",Tabla1[[#This Row],[SRS]],".",Tabla1[[#This Row],[AREA]],".",Tabla1[[#This Row],[TIPO]]))</f>
        <v/>
      </c>
      <c r="C643" s="14" t="str">
        <f>IF(Tabla1[[#This Row],[Código_Actividad]]="","",'[4]Formulario PPGR1'!#REF!)</f>
        <v/>
      </c>
      <c r="D643" s="14" t="str">
        <f>IF(Tabla1[[#This Row],[Código_Actividad]]="","",'[4]Formulario PPGR1'!#REF!)</f>
        <v/>
      </c>
      <c r="E643" s="14" t="str">
        <f>IF(Tabla1[[#This Row],[Código_Actividad]]="","",'[4]Formulario PPGR1'!#REF!)</f>
        <v/>
      </c>
      <c r="F643" s="14" t="str">
        <f>IF(Tabla1[[#This Row],[Código_Actividad]]="","",'[4]Formulario PPGR1'!#REF!)</f>
        <v/>
      </c>
      <c r="G643" s="264"/>
      <c r="H643" s="427" t="s">
        <v>1288</v>
      </c>
      <c r="I643" s="448" t="s">
        <v>851</v>
      </c>
      <c r="J643" s="448">
        <v>16</v>
      </c>
      <c r="K643" s="501">
        <v>1229.5999999999999</v>
      </c>
      <c r="L643" s="266">
        <f>+Tabla1[[#This Row],[Precio Unitario]]*Tabla1[[#This Row],[Cantidad de Insumos]]</f>
        <v>19673.599999999999</v>
      </c>
      <c r="M643" s="267" t="s">
        <v>1178</v>
      </c>
      <c r="N643" s="265"/>
    </row>
    <row r="644" spans="2:14" x14ac:dyDescent="0.2">
      <c r="B644" s="14" t="str">
        <f>IF(Tabla1[[#This Row],[Código_Actividad]]="","",CONCATENATE(Tabla1[[#This Row],[POA]],".",Tabla1[[#This Row],[SRS]],".",Tabla1[[#This Row],[AREA]],".",Tabla1[[#This Row],[TIPO]]))</f>
        <v/>
      </c>
      <c r="C644" s="14" t="str">
        <f>IF(Tabla1[[#This Row],[Código_Actividad]]="","",'[4]Formulario PPGR1'!#REF!)</f>
        <v/>
      </c>
      <c r="D644" s="14" t="str">
        <f>IF(Tabla1[[#This Row],[Código_Actividad]]="","",'[4]Formulario PPGR1'!#REF!)</f>
        <v/>
      </c>
      <c r="E644" s="14" t="str">
        <f>IF(Tabla1[[#This Row],[Código_Actividad]]="","",'[4]Formulario PPGR1'!#REF!)</f>
        <v/>
      </c>
      <c r="F644" s="14" t="str">
        <f>IF(Tabla1[[#This Row],[Código_Actividad]]="","",'[4]Formulario PPGR1'!#REF!)</f>
        <v/>
      </c>
      <c r="G644" s="264"/>
      <c r="H644" s="427" t="s">
        <v>1289</v>
      </c>
      <c r="I644" s="448" t="s">
        <v>1205</v>
      </c>
      <c r="J644" s="448">
        <v>115</v>
      </c>
      <c r="K644" s="501">
        <v>825</v>
      </c>
      <c r="L644" s="266">
        <f>+Tabla1[[#This Row],[Precio Unitario]]*Tabla1[[#This Row],[Cantidad de Insumos]]</f>
        <v>94875</v>
      </c>
      <c r="M644" s="267" t="s">
        <v>1178</v>
      </c>
      <c r="N644" s="265"/>
    </row>
    <row r="645" spans="2:14" x14ac:dyDescent="0.2">
      <c r="B645" s="14" t="str">
        <f>IF(Tabla1[[#This Row],[Código_Actividad]]="","",CONCATENATE(Tabla1[[#This Row],[POA]],".",Tabla1[[#This Row],[SRS]],".",Tabla1[[#This Row],[AREA]],".",Tabla1[[#This Row],[TIPO]]))</f>
        <v/>
      </c>
      <c r="C645" s="14" t="str">
        <f>IF(Tabla1[[#This Row],[Código_Actividad]]="","",'[4]Formulario PPGR1'!#REF!)</f>
        <v/>
      </c>
      <c r="D645" s="14" t="str">
        <f>IF(Tabla1[[#This Row],[Código_Actividad]]="","",'[4]Formulario PPGR1'!#REF!)</f>
        <v/>
      </c>
      <c r="E645" s="14" t="str">
        <f>IF(Tabla1[[#This Row],[Código_Actividad]]="","",'[4]Formulario PPGR1'!#REF!)</f>
        <v/>
      </c>
      <c r="F645" s="14" t="str">
        <f>IF(Tabla1[[#This Row],[Código_Actividad]]="","",'[4]Formulario PPGR1'!#REF!)</f>
        <v/>
      </c>
      <c r="G645" s="264"/>
      <c r="H645" s="427" t="s">
        <v>1290</v>
      </c>
      <c r="I645" s="448" t="s">
        <v>1205</v>
      </c>
      <c r="J645" s="448">
        <v>160</v>
      </c>
      <c r="K645" s="501">
        <v>825</v>
      </c>
      <c r="L645" s="266">
        <f>+Tabla1[[#This Row],[Precio Unitario]]*Tabla1[[#This Row],[Cantidad de Insumos]]</f>
        <v>132000</v>
      </c>
      <c r="M645" s="267" t="s">
        <v>1178</v>
      </c>
      <c r="N645" s="265"/>
    </row>
    <row r="646" spans="2:14" x14ac:dyDescent="0.2">
      <c r="B646" s="14" t="str">
        <f>IF(Tabla1[[#This Row],[Código_Actividad]]="","",CONCATENATE(Tabla1[[#This Row],[POA]],".",Tabla1[[#This Row],[SRS]],".",Tabla1[[#This Row],[AREA]],".",Tabla1[[#This Row],[TIPO]]))</f>
        <v/>
      </c>
      <c r="C646" s="14" t="str">
        <f>IF(Tabla1[[#This Row],[Código_Actividad]]="","",'[4]Formulario PPGR1'!#REF!)</f>
        <v/>
      </c>
      <c r="D646" s="14" t="str">
        <f>IF(Tabla1[[#This Row],[Código_Actividad]]="","",'[4]Formulario PPGR1'!#REF!)</f>
        <v/>
      </c>
      <c r="E646" s="14" t="str">
        <f>IF(Tabla1[[#This Row],[Código_Actividad]]="","",'[4]Formulario PPGR1'!#REF!)</f>
        <v/>
      </c>
      <c r="F646" s="14" t="str">
        <f>IF(Tabla1[[#This Row],[Código_Actividad]]="","",'[4]Formulario PPGR1'!#REF!)</f>
        <v/>
      </c>
      <c r="G646" s="264"/>
      <c r="H646" s="427" t="s">
        <v>1291</v>
      </c>
      <c r="I646" s="448" t="s">
        <v>1205</v>
      </c>
      <c r="J646" s="448">
        <v>40</v>
      </c>
      <c r="K646" s="501">
        <v>950</v>
      </c>
      <c r="L646" s="266">
        <f>+Tabla1[[#This Row],[Precio Unitario]]*Tabla1[[#This Row],[Cantidad de Insumos]]</f>
        <v>38000</v>
      </c>
      <c r="M646" s="267" t="s">
        <v>1178</v>
      </c>
      <c r="N646" s="265"/>
    </row>
    <row r="647" spans="2:14" x14ac:dyDescent="0.2">
      <c r="B647" s="14" t="str">
        <f>IF(Tabla1[[#This Row],[Código_Actividad]]="","",CONCATENATE(Tabla1[[#This Row],[POA]],".",Tabla1[[#This Row],[SRS]],".",Tabla1[[#This Row],[AREA]],".",Tabla1[[#This Row],[TIPO]]))</f>
        <v/>
      </c>
      <c r="C647" s="14" t="str">
        <f>IF(Tabla1[[#This Row],[Código_Actividad]]="","",'[4]Formulario PPGR1'!#REF!)</f>
        <v/>
      </c>
      <c r="D647" s="14" t="str">
        <f>IF(Tabla1[[#This Row],[Código_Actividad]]="","",'[4]Formulario PPGR1'!#REF!)</f>
        <v/>
      </c>
      <c r="E647" s="14" t="str">
        <f>IF(Tabla1[[#This Row],[Código_Actividad]]="","",'[4]Formulario PPGR1'!#REF!)</f>
        <v/>
      </c>
      <c r="F647" s="14" t="str">
        <f>IF(Tabla1[[#This Row],[Código_Actividad]]="","",'[4]Formulario PPGR1'!#REF!)</f>
        <v/>
      </c>
      <c r="G647" s="264"/>
      <c r="H647" s="427" t="s">
        <v>1292</v>
      </c>
      <c r="I647" s="448" t="s">
        <v>851</v>
      </c>
      <c r="J647" s="448">
        <v>5</v>
      </c>
      <c r="K647" s="501">
        <v>990</v>
      </c>
      <c r="L647" s="266">
        <f>+Tabla1[[#This Row],[Precio Unitario]]*Tabla1[[#This Row],[Cantidad de Insumos]]</f>
        <v>4950</v>
      </c>
      <c r="M647" s="267" t="s">
        <v>1178</v>
      </c>
      <c r="N647" s="265"/>
    </row>
    <row r="648" spans="2:14" x14ac:dyDescent="0.2">
      <c r="B648" s="14" t="str">
        <f>IF(Tabla1[[#This Row],[Código_Actividad]]="","",CONCATENATE(Tabla1[[#This Row],[POA]],".",Tabla1[[#This Row],[SRS]],".",Tabla1[[#This Row],[AREA]],".",Tabla1[[#This Row],[TIPO]]))</f>
        <v/>
      </c>
      <c r="C648" s="14" t="str">
        <f>IF(Tabla1[[#This Row],[Código_Actividad]]="","",'[4]Formulario PPGR1'!#REF!)</f>
        <v/>
      </c>
      <c r="D648" s="14" t="str">
        <f>IF(Tabla1[[#This Row],[Código_Actividad]]="","",'[4]Formulario PPGR1'!#REF!)</f>
        <v/>
      </c>
      <c r="E648" s="14" t="str">
        <f>IF(Tabla1[[#This Row],[Código_Actividad]]="","",'[4]Formulario PPGR1'!#REF!)</f>
        <v/>
      </c>
      <c r="F648" s="14" t="str">
        <f>IF(Tabla1[[#This Row],[Código_Actividad]]="","",'[4]Formulario PPGR1'!#REF!)</f>
        <v/>
      </c>
      <c r="G648" s="264"/>
      <c r="H648" s="427" t="s">
        <v>1293</v>
      </c>
      <c r="I648" s="448" t="s">
        <v>851</v>
      </c>
      <c r="J648" s="448">
        <v>3</v>
      </c>
      <c r="K648" s="501">
        <v>8660</v>
      </c>
      <c r="L648" s="266">
        <f>+Tabla1[[#This Row],[Precio Unitario]]*Tabla1[[#This Row],[Cantidad de Insumos]]</f>
        <v>25980</v>
      </c>
      <c r="M648" s="267" t="s">
        <v>1178</v>
      </c>
      <c r="N648" s="265"/>
    </row>
    <row r="649" spans="2:14" x14ac:dyDescent="0.2">
      <c r="B649" s="14" t="str">
        <f>IF(Tabla1[[#This Row],[Código_Actividad]]="","",CONCATENATE(Tabla1[[#This Row],[POA]],".",Tabla1[[#This Row],[SRS]],".",Tabla1[[#This Row],[AREA]],".",Tabla1[[#This Row],[TIPO]]))</f>
        <v/>
      </c>
      <c r="C649" s="14" t="str">
        <f>IF(Tabla1[[#This Row],[Código_Actividad]]="","",'[4]Formulario PPGR1'!#REF!)</f>
        <v/>
      </c>
      <c r="D649" s="14" t="str">
        <f>IF(Tabla1[[#This Row],[Código_Actividad]]="","",'[4]Formulario PPGR1'!#REF!)</f>
        <v/>
      </c>
      <c r="E649" s="14" t="str">
        <f>IF(Tabla1[[#This Row],[Código_Actividad]]="","",'[4]Formulario PPGR1'!#REF!)</f>
        <v/>
      </c>
      <c r="F649" s="14" t="str">
        <f>IF(Tabla1[[#This Row],[Código_Actividad]]="","",'[4]Formulario PPGR1'!#REF!)</f>
        <v/>
      </c>
      <c r="G649" s="264"/>
      <c r="H649" s="427" t="s">
        <v>1294</v>
      </c>
      <c r="I649" s="448" t="s">
        <v>851</v>
      </c>
      <c r="J649" s="448">
        <v>4</v>
      </c>
      <c r="K649" s="501">
        <v>8660</v>
      </c>
      <c r="L649" s="266">
        <f>+Tabla1[[#This Row],[Precio Unitario]]*Tabla1[[#This Row],[Cantidad de Insumos]]</f>
        <v>34640</v>
      </c>
      <c r="M649" s="267" t="s">
        <v>1178</v>
      </c>
      <c r="N649" s="265"/>
    </row>
    <row r="650" spans="2:14" x14ac:dyDescent="0.2">
      <c r="B650" s="14" t="str">
        <f>IF(Tabla1[[#This Row],[Código_Actividad]]="","",CONCATENATE(Tabla1[[#This Row],[POA]],".",Tabla1[[#This Row],[SRS]],".",Tabla1[[#This Row],[AREA]],".",Tabla1[[#This Row],[TIPO]]))</f>
        <v/>
      </c>
      <c r="C650" s="14" t="str">
        <f>IF(Tabla1[[#This Row],[Código_Actividad]]="","",'[4]Formulario PPGR1'!#REF!)</f>
        <v/>
      </c>
      <c r="D650" s="14" t="str">
        <f>IF(Tabla1[[#This Row],[Código_Actividad]]="","",'[4]Formulario PPGR1'!#REF!)</f>
        <v/>
      </c>
      <c r="E650" s="14" t="str">
        <f>IF(Tabla1[[#This Row],[Código_Actividad]]="","",'[4]Formulario PPGR1'!#REF!)</f>
        <v/>
      </c>
      <c r="F650" s="14" t="str">
        <f>IF(Tabla1[[#This Row],[Código_Actividad]]="","",'[4]Formulario PPGR1'!#REF!)</f>
        <v/>
      </c>
      <c r="G650" s="264"/>
      <c r="H650" s="427" t="s">
        <v>1295</v>
      </c>
      <c r="I650" s="448" t="s">
        <v>851</v>
      </c>
      <c r="J650" s="448">
        <v>20</v>
      </c>
      <c r="K650" s="501">
        <v>44100</v>
      </c>
      <c r="L650" s="266">
        <f>+Tabla1[[#This Row],[Precio Unitario]]*Tabla1[[#This Row],[Cantidad de Insumos]]</f>
        <v>882000</v>
      </c>
      <c r="M650" s="267" t="s">
        <v>1178</v>
      </c>
      <c r="N650" s="265"/>
    </row>
    <row r="651" spans="2:14" x14ac:dyDescent="0.2">
      <c r="B651" s="14" t="str">
        <f>IF(Tabla1[[#This Row],[Código_Actividad]]="","",CONCATENATE(Tabla1[[#This Row],[POA]],".",Tabla1[[#This Row],[SRS]],".",Tabla1[[#This Row],[AREA]],".",Tabla1[[#This Row],[TIPO]]))</f>
        <v/>
      </c>
      <c r="C651" s="14" t="str">
        <f>IF(Tabla1[[#This Row],[Código_Actividad]]="","",'[4]Formulario PPGR1'!#REF!)</f>
        <v/>
      </c>
      <c r="D651" s="14" t="str">
        <f>IF(Tabla1[[#This Row],[Código_Actividad]]="","",'[4]Formulario PPGR1'!#REF!)</f>
        <v/>
      </c>
      <c r="E651" s="14" t="str">
        <f>IF(Tabla1[[#This Row],[Código_Actividad]]="","",'[4]Formulario PPGR1'!#REF!)</f>
        <v/>
      </c>
      <c r="F651" s="14" t="str">
        <f>IF(Tabla1[[#This Row],[Código_Actividad]]="","",'[4]Formulario PPGR1'!#REF!)</f>
        <v/>
      </c>
      <c r="G651" s="264"/>
      <c r="H651" s="427" t="s">
        <v>1296</v>
      </c>
      <c r="I651" s="448" t="s">
        <v>851</v>
      </c>
      <c r="J651" s="448">
        <v>10</v>
      </c>
      <c r="K651" s="501">
        <v>11156</v>
      </c>
      <c r="L651" s="266">
        <f>+Tabla1[[#This Row],[Precio Unitario]]*Tabla1[[#This Row],[Cantidad de Insumos]]</f>
        <v>111560</v>
      </c>
      <c r="M651" s="267" t="s">
        <v>1178</v>
      </c>
      <c r="N651" s="265"/>
    </row>
    <row r="652" spans="2:14" x14ac:dyDescent="0.2">
      <c r="B652" s="14" t="str">
        <f>IF(Tabla1[[#This Row],[Código_Actividad]]="","",CONCATENATE(Tabla1[[#This Row],[POA]],".",Tabla1[[#This Row],[SRS]],".",Tabla1[[#This Row],[AREA]],".",Tabla1[[#This Row],[TIPO]]))</f>
        <v/>
      </c>
      <c r="C652" s="14" t="str">
        <f>IF(Tabla1[[#This Row],[Código_Actividad]]="","",'[4]Formulario PPGR1'!#REF!)</f>
        <v/>
      </c>
      <c r="D652" s="14" t="str">
        <f>IF(Tabla1[[#This Row],[Código_Actividad]]="","",'[4]Formulario PPGR1'!#REF!)</f>
        <v/>
      </c>
      <c r="E652" s="14" t="str">
        <f>IF(Tabla1[[#This Row],[Código_Actividad]]="","",'[4]Formulario PPGR1'!#REF!)</f>
        <v/>
      </c>
      <c r="F652" s="14" t="str">
        <f>IF(Tabla1[[#This Row],[Código_Actividad]]="","",'[4]Formulario PPGR1'!#REF!)</f>
        <v/>
      </c>
      <c r="G652" s="264"/>
      <c r="H652" s="427" t="s">
        <v>1297</v>
      </c>
      <c r="I652" s="448" t="s">
        <v>851</v>
      </c>
      <c r="J652" s="448">
        <v>20</v>
      </c>
      <c r="K652" s="501">
        <v>15777</v>
      </c>
      <c r="L652" s="266">
        <f>+Tabla1[[#This Row],[Precio Unitario]]*Tabla1[[#This Row],[Cantidad de Insumos]]</f>
        <v>315540</v>
      </c>
      <c r="M652" s="267" t="s">
        <v>1178</v>
      </c>
      <c r="N652" s="265"/>
    </row>
    <row r="653" spans="2:14" x14ac:dyDescent="0.25">
      <c r="B653" s="14" t="str">
        <f>IF(Tabla1[[#This Row],[Código_Actividad]]="","",CONCATENATE(Tabla1[[#This Row],[POA]],".",Tabla1[[#This Row],[SRS]],".",Tabla1[[#This Row],[AREA]],".",Tabla1[[#This Row],[TIPO]]))</f>
        <v/>
      </c>
      <c r="C653" s="14" t="str">
        <f>IF(Tabla1[[#This Row],[Código_Actividad]]="","",'[4]Formulario PPGR1'!#REF!)</f>
        <v/>
      </c>
      <c r="D653" s="14" t="str">
        <f>IF(Tabla1[[#This Row],[Código_Actividad]]="","",'[4]Formulario PPGR1'!#REF!)</f>
        <v/>
      </c>
      <c r="E653" s="14" t="str">
        <f>IF(Tabla1[[#This Row],[Código_Actividad]]="","",'[4]Formulario PPGR1'!#REF!)</f>
        <v/>
      </c>
      <c r="F653" s="14" t="str">
        <f>IF(Tabla1[[#This Row],[Código_Actividad]]="","",'[4]Formulario PPGR1'!#REF!)</f>
        <v/>
      </c>
      <c r="G653" s="264"/>
      <c r="H653" s="565" t="s">
        <v>1298</v>
      </c>
      <c r="I653" s="448" t="s">
        <v>851</v>
      </c>
      <c r="J653" s="448">
        <v>3</v>
      </c>
      <c r="K653" s="501">
        <v>8660</v>
      </c>
      <c r="L653" s="266">
        <f>+Tabla1[[#This Row],[Precio Unitario]]*Tabla1[[#This Row],[Cantidad de Insumos]]</f>
        <v>25980</v>
      </c>
      <c r="M653" s="267" t="s">
        <v>1178</v>
      </c>
      <c r="N653" s="265"/>
    </row>
    <row r="654" spans="2:14" x14ac:dyDescent="0.25">
      <c r="B654" s="14" t="str">
        <f>IF(Tabla1[[#This Row],[Código_Actividad]]="","",CONCATENATE(Tabla1[[#This Row],[POA]],".",Tabla1[[#This Row],[SRS]],".",Tabla1[[#This Row],[AREA]],".",Tabla1[[#This Row],[TIPO]]))</f>
        <v/>
      </c>
      <c r="C654" s="14" t="str">
        <f>IF(Tabla1[[#This Row],[Código_Actividad]]="","",'[4]Formulario PPGR1'!#REF!)</f>
        <v/>
      </c>
      <c r="D654" s="14" t="str">
        <f>IF(Tabla1[[#This Row],[Código_Actividad]]="","",'[4]Formulario PPGR1'!#REF!)</f>
        <v/>
      </c>
      <c r="E654" s="14" t="str">
        <f>IF(Tabla1[[#This Row],[Código_Actividad]]="","",'[4]Formulario PPGR1'!#REF!)</f>
        <v/>
      </c>
      <c r="F654" s="14" t="str">
        <f>IF(Tabla1[[#This Row],[Código_Actividad]]="","",'[4]Formulario PPGR1'!#REF!)</f>
        <v/>
      </c>
      <c r="G654" s="264"/>
      <c r="H654" s="428" t="s">
        <v>1299</v>
      </c>
      <c r="I654" s="448" t="s">
        <v>851</v>
      </c>
      <c r="J654" s="448">
        <v>5</v>
      </c>
      <c r="K654" s="501">
        <v>18730</v>
      </c>
      <c r="L654" s="266">
        <f>+Tabla1[[#This Row],[Precio Unitario]]*Tabla1[[#This Row],[Cantidad de Insumos]]</f>
        <v>93650</v>
      </c>
      <c r="M654" s="267" t="s">
        <v>1178</v>
      </c>
      <c r="N654" s="265"/>
    </row>
    <row r="655" spans="2:14" x14ac:dyDescent="0.2">
      <c r="B655" s="14" t="str">
        <f>IF(Tabla1[[#This Row],[Código_Actividad]]="","",CONCATENATE(Tabla1[[#This Row],[POA]],".",Tabla1[[#This Row],[SRS]],".",Tabla1[[#This Row],[AREA]],".",Tabla1[[#This Row],[TIPO]]))</f>
        <v/>
      </c>
      <c r="C655" s="14" t="str">
        <f>IF(Tabla1[[#This Row],[Código_Actividad]]="","",'[4]Formulario PPGR1'!#REF!)</f>
        <v/>
      </c>
      <c r="D655" s="14" t="str">
        <f>IF(Tabla1[[#This Row],[Código_Actividad]]="","",'[4]Formulario PPGR1'!#REF!)</f>
        <v/>
      </c>
      <c r="E655" s="14" t="str">
        <f>IF(Tabla1[[#This Row],[Código_Actividad]]="","",'[4]Formulario PPGR1'!#REF!)</f>
        <v/>
      </c>
      <c r="F655" s="14" t="str">
        <f>IF(Tabla1[[#This Row],[Código_Actividad]]="","",'[4]Formulario PPGR1'!#REF!)</f>
        <v/>
      </c>
      <c r="G655" s="264"/>
      <c r="H655" s="427" t="s">
        <v>1300</v>
      </c>
      <c r="I655" s="448" t="s">
        <v>851</v>
      </c>
      <c r="J655" s="448">
        <v>8</v>
      </c>
      <c r="K655" s="501">
        <v>860</v>
      </c>
      <c r="L655" s="266">
        <f>+Tabla1[[#This Row],[Precio Unitario]]*Tabla1[[#This Row],[Cantidad de Insumos]]</f>
        <v>6880</v>
      </c>
      <c r="M655" s="267" t="s">
        <v>1178</v>
      </c>
      <c r="N655" s="265"/>
    </row>
    <row r="656" spans="2:14" x14ac:dyDescent="0.25">
      <c r="B656" s="14" t="str">
        <f>IF(Tabla1[[#This Row],[Código_Actividad]]="","",CONCATENATE(Tabla1[[#This Row],[POA]],".",Tabla1[[#This Row],[SRS]],".",Tabla1[[#This Row],[AREA]],".",Tabla1[[#This Row],[TIPO]]))</f>
        <v/>
      </c>
      <c r="C656" s="14" t="str">
        <f>IF(Tabla1[[#This Row],[Código_Actividad]]="","",'[4]Formulario PPGR1'!#REF!)</f>
        <v/>
      </c>
      <c r="D656" s="14" t="str">
        <f>IF(Tabla1[[#This Row],[Código_Actividad]]="","",'[4]Formulario PPGR1'!#REF!)</f>
        <v/>
      </c>
      <c r="E656" s="14" t="str">
        <f>IF(Tabla1[[#This Row],[Código_Actividad]]="","",'[4]Formulario PPGR1'!#REF!)</f>
        <v/>
      </c>
      <c r="F656" s="14" t="str">
        <f>IF(Tabla1[[#This Row],[Código_Actividad]]="","",'[4]Formulario PPGR1'!#REF!)</f>
        <v/>
      </c>
      <c r="G656" s="264"/>
      <c r="H656" s="428" t="s">
        <v>1290</v>
      </c>
      <c r="I656" s="448" t="s">
        <v>1301</v>
      </c>
      <c r="J656" s="448">
        <v>8</v>
      </c>
      <c r="K656" s="501">
        <v>875</v>
      </c>
      <c r="L656" s="266">
        <f>+Tabla1[[#This Row],[Precio Unitario]]*Tabla1[[#This Row],[Cantidad de Insumos]]</f>
        <v>7000</v>
      </c>
      <c r="M656" s="267" t="s">
        <v>1178</v>
      </c>
      <c r="N656" s="265"/>
    </row>
    <row r="657" spans="2:14" x14ac:dyDescent="0.2">
      <c r="B657" s="14" t="str">
        <f>IF(Tabla1[[#This Row],[Código_Actividad]]="","",CONCATENATE(Tabla1[[#This Row],[POA]],".",Tabla1[[#This Row],[SRS]],".",Tabla1[[#This Row],[AREA]],".",Tabla1[[#This Row],[TIPO]]))</f>
        <v/>
      </c>
      <c r="C657" s="14" t="str">
        <f>IF(Tabla1[[#This Row],[Código_Actividad]]="","",'[4]Formulario PPGR1'!#REF!)</f>
        <v/>
      </c>
      <c r="D657" s="14" t="str">
        <f>IF(Tabla1[[#This Row],[Código_Actividad]]="","",'[4]Formulario PPGR1'!#REF!)</f>
        <v/>
      </c>
      <c r="E657" s="14" t="str">
        <f>IF(Tabla1[[#This Row],[Código_Actividad]]="","",'[4]Formulario PPGR1'!#REF!)</f>
        <v/>
      </c>
      <c r="F657" s="14" t="str">
        <f>IF(Tabla1[[#This Row],[Código_Actividad]]="","",'[4]Formulario PPGR1'!#REF!)</f>
        <v/>
      </c>
      <c r="G657" s="264"/>
      <c r="H657" s="435" t="s">
        <v>1291</v>
      </c>
      <c r="I657" s="448" t="s">
        <v>851</v>
      </c>
      <c r="J657" s="448">
        <v>8</v>
      </c>
      <c r="K657" s="501">
        <v>830</v>
      </c>
      <c r="L657" s="266">
        <f>+Tabla1[[#This Row],[Precio Unitario]]*Tabla1[[#This Row],[Cantidad de Insumos]]</f>
        <v>6640</v>
      </c>
      <c r="M657" s="267" t="s">
        <v>1178</v>
      </c>
      <c r="N657" s="265"/>
    </row>
    <row r="658" spans="2:14" x14ac:dyDescent="0.2">
      <c r="B658" s="14" t="str">
        <f>IF(Tabla1[[#This Row],[Código_Actividad]]="","",CONCATENATE(Tabla1[[#This Row],[POA]],".",Tabla1[[#This Row],[SRS]],".",Tabla1[[#This Row],[AREA]],".",Tabla1[[#This Row],[TIPO]]))</f>
        <v/>
      </c>
      <c r="C658" s="14" t="str">
        <f>IF(Tabla1[[#This Row],[Código_Actividad]]="","",'[4]Formulario PPGR1'!#REF!)</f>
        <v/>
      </c>
      <c r="D658" s="14" t="str">
        <f>IF(Tabla1[[#This Row],[Código_Actividad]]="","",'[4]Formulario PPGR1'!#REF!)</f>
        <v/>
      </c>
      <c r="E658" s="14" t="str">
        <f>IF(Tabla1[[#This Row],[Código_Actividad]]="","",'[4]Formulario PPGR1'!#REF!)</f>
        <v/>
      </c>
      <c r="F658" s="14" t="str">
        <f>IF(Tabla1[[#This Row],[Código_Actividad]]="","",'[4]Formulario PPGR1'!#REF!)</f>
        <v/>
      </c>
      <c r="G658" s="264"/>
      <c r="H658" s="470" t="s">
        <v>1289</v>
      </c>
      <c r="I658" s="446" t="s">
        <v>851</v>
      </c>
      <c r="J658" s="446">
        <v>8</v>
      </c>
      <c r="K658" s="502">
        <v>825</v>
      </c>
      <c r="L658" s="266">
        <f>+Tabla1[[#This Row],[Precio Unitario]]*Tabla1[[#This Row],[Cantidad de Insumos]]</f>
        <v>6600</v>
      </c>
      <c r="M658" s="267" t="s">
        <v>1178</v>
      </c>
      <c r="N658" s="265"/>
    </row>
    <row r="659" spans="2:14" x14ac:dyDescent="0.2">
      <c r="B659" s="14" t="str">
        <f>IF(Tabla1[[#This Row],[Código_Actividad]]="","",CONCATENATE(Tabla1[[#This Row],[POA]],".",Tabla1[[#This Row],[SRS]],".",Tabla1[[#This Row],[AREA]],".",Tabla1[[#This Row],[TIPO]]))</f>
        <v/>
      </c>
      <c r="C659" s="14" t="str">
        <f>IF(Tabla1[[#This Row],[Código_Actividad]]="","",'[4]Formulario PPGR1'!#REF!)</f>
        <v/>
      </c>
      <c r="D659" s="14" t="str">
        <f>IF(Tabla1[[#This Row],[Código_Actividad]]="","",'[4]Formulario PPGR1'!#REF!)</f>
        <v/>
      </c>
      <c r="E659" s="14" t="str">
        <f>IF(Tabla1[[#This Row],[Código_Actividad]]="","",'[4]Formulario PPGR1'!#REF!)</f>
        <v/>
      </c>
      <c r="F659" s="14" t="str">
        <f>IF(Tabla1[[#This Row],[Código_Actividad]]="","",'[4]Formulario PPGR1'!#REF!)</f>
        <v/>
      </c>
      <c r="G659" s="264"/>
      <c r="H659" s="435" t="s">
        <v>1302</v>
      </c>
      <c r="I659" s="446" t="s">
        <v>986</v>
      </c>
      <c r="J659" s="446">
        <v>8</v>
      </c>
      <c r="K659" s="502">
        <v>6075</v>
      </c>
      <c r="L659" s="266">
        <f>+Tabla1[[#This Row],[Precio Unitario]]*Tabla1[[#This Row],[Cantidad de Insumos]]</f>
        <v>48600</v>
      </c>
      <c r="M659" s="267" t="s">
        <v>1178</v>
      </c>
      <c r="N659" s="265"/>
    </row>
    <row r="660" spans="2:14" x14ac:dyDescent="0.2">
      <c r="B660" s="14" t="str">
        <f>IF(Tabla1[[#This Row],[Código_Actividad]]="","",CONCATENATE(Tabla1[[#This Row],[POA]],".",Tabla1[[#This Row],[SRS]],".",Tabla1[[#This Row],[AREA]],".",Tabla1[[#This Row],[TIPO]]))</f>
        <v/>
      </c>
      <c r="C660" s="14" t="str">
        <f>IF(Tabla1[[#This Row],[Código_Actividad]]="","",'[4]Formulario PPGR1'!#REF!)</f>
        <v/>
      </c>
      <c r="D660" s="14" t="str">
        <f>IF(Tabla1[[#This Row],[Código_Actividad]]="","",'[4]Formulario PPGR1'!#REF!)</f>
        <v/>
      </c>
      <c r="E660" s="14" t="str">
        <f>IF(Tabla1[[#This Row],[Código_Actividad]]="","",'[4]Formulario PPGR1'!#REF!)</f>
        <v/>
      </c>
      <c r="F660" s="14" t="str">
        <f>IF(Tabla1[[#This Row],[Código_Actividad]]="","",'[4]Formulario PPGR1'!#REF!)</f>
        <v/>
      </c>
      <c r="G660" s="468"/>
      <c r="H660" s="468"/>
      <c r="I660" s="468"/>
      <c r="J660" s="468"/>
      <c r="K660" s="468"/>
      <c r="L660" s="467"/>
      <c r="M660" s="467"/>
      <c r="N660" s="265"/>
    </row>
    <row r="661" spans="2:14" x14ac:dyDescent="0.2">
      <c r="B661" s="14" t="str">
        <f>IF(Tabla1[[#This Row],[Código_Actividad]]="","",CONCATENATE(Tabla1[[#This Row],[POA]],".",Tabla1[[#This Row],[SRS]],".",Tabla1[[#This Row],[AREA]],".",Tabla1[[#This Row],[TIPO]]))</f>
        <v/>
      </c>
      <c r="C661" s="14" t="str">
        <f>IF(Tabla1[[#This Row],[Código_Actividad]]="","",'[4]Formulario PPGR1'!#REF!)</f>
        <v/>
      </c>
      <c r="D661" s="14" t="str">
        <f>IF(Tabla1[[#This Row],[Código_Actividad]]="","",'[4]Formulario PPGR1'!#REF!)</f>
        <v/>
      </c>
      <c r="E661" s="14" t="str">
        <f>IF(Tabla1[[#This Row],[Código_Actividad]]="","",'[4]Formulario PPGR1'!#REF!)</f>
        <v/>
      </c>
      <c r="F661" s="14" t="str">
        <f>IF(Tabla1[[#This Row],[Código_Actividad]]="","",'[4]Formulario PPGR1'!#REF!)</f>
        <v/>
      </c>
      <c r="G661" s="264"/>
      <c r="H661" s="432" t="s">
        <v>1303</v>
      </c>
      <c r="I661" s="446" t="s">
        <v>699</v>
      </c>
      <c r="J661" s="446">
        <v>100</v>
      </c>
      <c r="K661" s="486">
        <v>3480</v>
      </c>
      <c r="L661" s="266">
        <f>+Tabla1[[#This Row],[Precio Unitario]]*Tabla1[[#This Row],[Cantidad de Insumos]]</f>
        <v>348000</v>
      </c>
      <c r="M661" s="267" t="s">
        <v>1304</v>
      </c>
      <c r="N661" s="265"/>
    </row>
    <row r="662" spans="2:14" x14ac:dyDescent="0.2">
      <c r="B662" s="14" t="str">
        <f>IF(Tabla1[[#This Row],[Código_Actividad]]="","",CONCATENATE(Tabla1[[#This Row],[POA]],".",Tabla1[[#This Row],[SRS]],".",Tabla1[[#This Row],[AREA]],".",Tabla1[[#This Row],[TIPO]]))</f>
        <v/>
      </c>
      <c r="C662" s="14" t="str">
        <f>IF(Tabla1[[#This Row],[Código_Actividad]]="","",'[4]Formulario PPGR1'!#REF!)</f>
        <v/>
      </c>
      <c r="D662" s="14" t="str">
        <f>IF(Tabla1[[#This Row],[Código_Actividad]]="","",'[4]Formulario PPGR1'!#REF!)</f>
        <v/>
      </c>
      <c r="E662" s="14" t="str">
        <f>IF(Tabla1[[#This Row],[Código_Actividad]]="","",'[4]Formulario PPGR1'!#REF!)</f>
        <v/>
      </c>
      <c r="F662" s="14" t="str">
        <f>IF(Tabla1[[#This Row],[Código_Actividad]]="","",'[4]Formulario PPGR1'!#REF!)</f>
        <v/>
      </c>
      <c r="G662" s="264"/>
      <c r="H662" s="432" t="s">
        <v>1305</v>
      </c>
      <c r="I662" s="446" t="s">
        <v>739</v>
      </c>
      <c r="J662" s="446">
        <v>20</v>
      </c>
      <c r="K662" s="486">
        <v>5200</v>
      </c>
      <c r="L662" s="266">
        <f>+Tabla1[[#This Row],[Precio Unitario]]*Tabla1[[#This Row],[Cantidad de Insumos]]</f>
        <v>104000</v>
      </c>
      <c r="M662" s="267" t="s">
        <v>1304</v>
      </c>
      <c r="N662" s="265"/>
    </row>
    <row r="663" spans="2:14" x14ac:dyDescent="0.2">
      <c r="B663" s="14" t="str">
        <f>IF(Tabla1[[#This Row],[Código_Actividad]]="","",CONCATENATE(Tabla1[[#This Row],[POA]],".",Tabla1[[#This Row],[SRS]],".",Tabla1[[#This Row],[AREA]],".",Tabla1[[#This Row],[TIPO]]))</f>
        <v/>
      </c>
      <c r="C663" s="14" t="str">
        <f>IF(Tabla1[[#This Row],[Código_Actividad]]="","",'[4]Formulario PPGR1'!#REF!)</f>
        <v/>
      </c>
      <c r="D663" s="14" t="str">
        <f>IF(Tabla1[[#This Row],[Código_Actividad]]="","",'[4]Formulario PPGR1'!#REF!)</f>
        <v/>
      </c>
      <c r="E663" s="14" t="str">
        <f>IF(Tabla1[[#This Row],[Código_Actividad]]="","",'[4]Formulario PPGR1'!#REF!)</f>
        <v/>
      </c>
      <c r="F663" s="14" t="str">
        <f>IF(Tabla1[[#This Row],[Código_Actividad]]="","",'[4]Formulario PPGR1'!#REF!)</f>
        <v/>
      </c>
      <c r="G663" s="264"/>
      <c r="H663" s="432" t="s">
        <v>1306</v>
      </c>
      <c r="I663" s="446" t="s">
        <v>749</v>
      </c>
      <c r="J663" s="446">
        <v>30</v>
      </c>
      <c r="K663" s="486">
        <v>4930</v>
      </c>
      <c r="L663" s="266">
        <f>+Tabla1[[#This Row],[Precio Unitario]]*Tabla1[[#This Row],[Cantidad de Insumos]]</f>
        <v>147900</v>
      </c>
      <c r="M663" s="267" t="s">
        <v>1304</v>
      </c>
      <c r="N663" s="265"/>
    </row>
    <row r="664" spans="2:14" x14ac:dyDescent="0.2">
      <c r="B664" s="14" t="str">
        <f>IF(Tabla1[[#This Row],[Código_Actividad]]="","",CONCATENATE(Tabla1[[#This Row],[POA]],".",Tabla1[[#This Row],[SRS]],".",Tabla1[[#This Row],[AREA]],".",Tabla1[[#This Row],[TIPO]]))</f>
        <v/>
      </c>
      <c r="C664" s="14" t="str">
        <f>IF(Tabla1[[#This Row],[Código_Actividad]]="","",'[4]Formulario PPGR1'!#REF!)</f>
        <v/>
      </c>
      <c r="D664" s="14" t="str">
        <f>IF(Tabla1[[#This Row],[Código_Actividad]]="","",'[4]Formulario PPGR1'!#REF!)</f>
        <v/>
      </c>
      <c r="E664" s="14" t="str">
        <f>IF(Tabla1[[#This Row],[Código_Actividad]]="","",'[4]Formulario PPGR1'!#REF!)</f>
        <v/>
      </c>
      <c r="F664" s="14" t="str">
        <f>IF(Tabla1[[#This Row],[Código_Actividad]]="","",'[4]Formulario PPGR1'!#REF!)</f>
        <v/>
      </c>
      <c r="G664" s="264"/>
      <c r="H664" s="432" t="s">
        <v>1307</v>
      </c>
      <c r="I664" s="446" t="s">
        <v>699</v>
      </c>
      <c r="J664" s="446">
        <v>4</v>
      </c>
      <c r="K664" s="486">
        <v>7920</v>
      </c>
      <c r="L664" s="266">
        <f>+Tabla1[[#This Row],[Precio Unitario]]*Tabla1[[#This Row],[Cantidad de Insumos]]</f>
        <v>31680</v>
      </c>
      <c r="M664" s="267" t="s">
        <v>1304</v>
      </c>
      <c r="N664" s="265"/>
    </row>
    <row r="665" spans="2:14" x14ac:dyDescent="0.2">
      <c r="B665" s="14" t="str">
        <f>IF(Tabla1[[#This Row],[Código_Actividad]]="","",CONCATENATE(Tabla1[[#This Row],[POA]],".",Tabla1[[#This Row],[SRS]],".",Tabla1[[#This Row],[AREA]],".",Tabla1[[#This Row],[TIPO]]))</f>
        <v/>
      </c>
      <c r="C665" s="14" t="str">
        <f>IF(Tabla1[[#This Row],[Código_Actividad]]="","",'[4]Formulario PPGR1'!#REF!)</f>
        <v/>
      </c>
      <c r="D665" s="14" t="str">
        <f>IF(Tabla1[[#This Row],[Código_Actividad]]="","",'[4]Formulario PPGR1'!#REF!)</f>
        <v/>
      </c>
      <c r="E665" s="14" t="str">
        <f>IF(Tabla1[[#This Row],[Código_Actividad]]="","",'[4]Formulario PPGR1'!#REF!)</f>
        <v/>
      </c>
      <c r="F665" s="14" t="str">
        <f>IF(Tabla1[[#This Row],[Código_Actividad]]="","",'[4]Formulario PPGR1'!#REF!)</f>
        <v/>
      </c>
      <c r="G665" s="264"/>
      <c r="H665" s="432" t="s">
        <v>1308</v>
      </c>
      <c r="I665" s="446" t="s">
        <v>728</v>
      </c>
      <c r="J665" s="446">
        <v>8</v>
      </c>
      <c r="K665" s="486">
        <v>4100</v>
      </c>
      <c r="L665" s="266">
        <f>+Tabla1[[#This Row],[Precio Unitario]]*Tabla1[[#This Row],[Cantidad de Insumos]]</f>
        <v>32800</v>
      </c>
      <c r="M665" s="267" t="s">
        <v>1304</v>
      </c>
      <c r="N665" s="265"/>
    </row>
    <row r="666" spans="2:14" x14ac:dyDescent="0.2">
      <c r="B666" s="14" t="str">
        <f>IF(Tabla1[[#This Row],[Código_Actividad]]="","",CONCATENATE(Tabla1[[#This Row],[POA]],".",Tabla1[[#This Row],[SRS]],".",Tabla1[[#This Row],[AREA]],".",Tabla1[[#This Row],[TIPO]]))</f>
        <v/>
      </c>
      <c r="C666" s="14" t="str">
        <f>IF(Tabla1[[#This Row],[Código_Actividad]]="","",'[4]Formulario PPGR1'!#REF!)</f>
        <v/>
      </c>
      <c r="D666" s="14" t="str">
        <f>IF(Tabla1[[#This Row],[Código_Actividad]]="","",'[4]Formulario PPGR1'!#REF!)</f>
        <v/>
      </c>
      <c r="E666" s="14" t="str">
        <f>IF(Tabla1[[#This Row],[Código_Actividad]]="","",'[4]Formulario PPGR1'!#REF!)</f>
        <v/>
      </c>
      <c r="F666" s="14" t="str">
        <f>IF(Tabla1[[#This Row],[Código_Actividad]]="","",'[4]Formulario PPGR1'!#REF!)</f>
        <v/>
      </c>
      <c r="G666" s="264"/>
      <c r="H666" s="432" t="s">
        <v>1309</v>
      </c>
      <c r="I666" s="446" t="s">
        <v>749</v>
      </c>
      <c r="J666" s="446">
        <v>4</v>
      </c>
      <c r="K666" s="486">
        <v>6550</v>
      </c>
      <c r="L666" s="266">
        <f>+Tabla1[[#This Row],[Precio Unitario]]*Tabla1[[#This Row],[Cantidad de Insumos]]</f>
        <v>26200</v>
      </c>
      <c r="M666" s="267" t="s">
        <v>1304</v>
      </c>
      <c r="N666" s="265"/>
    </row>
    <row r="667" spans="2:14" x14ac:dyDescent="0.2">
      <c r="B667" s="14" t="str">
        <f>IF(Tabla1[[#This Row],[Código_Actividad]]="","",CONCATENATE(Tabla1[[#This Row],[POA]],".",Tabla1[[#This Row],[SRS]],".",Tabla1[[#This Row],[AREA]],".",Tabla1[[#This Row],[TIPO]]))</f>
        <v/>
      </c>
      <c r="C667" s="14" t="str">
        <f>IF(Tabla1[[#This Row],[Código_Actividad]]="","",'[4]Formulario PPGR1'!#REF!)</f>
        <v/>
      </c>
      <c r="D667" s="14" t="str">
        <f>IF(Tabla1[[#This Row],[Código_Actividad]]="","",'[4]Formulario PPGR1'!#REF!)</f>
        <v/>
      </c>
      <c r="E667" s="14" t="str">
        <f>IF(Tabla1[[#This Row],[Código_Actividad]]="","",'[4]Formulario PPGR1'!#REF!)</f>
        <v/>
      </c>
      <c r="F667" s="14" t="str">
        <f>IF(Tabla1[[#This Row],[Código_Actividad]]="","",'[4]Formulario PPGR1'!#REF!)</f>
        <v/>
      </c>
      <c r="G667" s="264"/>
      <c r="H667" s="432" t="s">
        <v>1310</v>
      </c>
      <c r="I667" s="446" t="s">
        <v>728</v>
      </c>
      <c r="J667" s="446"/>
      <c r="K667" s="486">
        <v>0</v>
      </c>
      <c r="L667" s="266">
        <f>+Tabla1[[#This Row],[Precio Unitario]]*Tabla1[[#This Row],[Cantidad de Insumos]]</f>
        <v>0</v>
      </c>
      <c r="M667" s="267" t="s">
        <v>1304</v>
      </c>
      <c r="N667" s="265"/>
    </row>
    <row r="668" spans="2:14" x14ac:dyDescent="0.2">
      <c r="B668" s="14" t="str">
        <f>IF(Tabla1[[#This Row],[Código_Actividad]]="","",CONCATENATE(Tabla1[[#This Row],[POA]],".",Tabla1[[#This Row],[SRS]],".",Tabla1[[#This Row],[AREA]],".",Tabla1[[#This Row],[TIPO]]))</f>
        <v/>
      </c>
      <c r="C668" s="14" t="str">
        <f>IF(Tabla1[[#This Row],[Código_Actividad]]="","",'[4]Formulario PPGR1'!#REF!)</f>
        <v/>
      </c>
      <c r="D668" s="14" t="str">
        <f>IF(Tabla1[[#This Row],[Código_Actividad]]="","",'[4]Formulario PPGR1'!#REF!)</f>
        <v/>
      </c>
      <c r="E668" s="14" t="str">
        <f>IF(Tabla1[[#This Row],[Código_Actividad]]="","",'[4]Formulario PPGR1'!#REF!)</f>
        <v/>
      </c>
      <c r="F668" s="14" t="str">
        <f>IF(Tabla1[[#This Row],[Código_Actividad]]="","",'[4]Formulario PPGR1'!#REF!)</f>
        <v/>
      </c>
      <c r="G668" s="264"/>
      <c r="H668" s="432" t="s">
        <v>1311</v>
      </c>
      <c r="I668" s="446" t="s">
        <v>728</v>
      </c>
      <c r="J668" s="446">
        <v>50</v>
      </c>
      <c r="K668" s="486">
        <v>1500</v>
      </c>
      <c r="L668" s="266">
        <f>+Tabla1[[#This Row],[Precio Unitario]]*Tabla1[[#This Row],[Cantidad de Insumos]]</f>
        <v>75000</v>
      </c>
      <c r="M668" s="267" t="s">
        <v>1304</v>
      </c>
      <c r="N668" s="265"/>
    </row>
    <row r="669" spans="2:14" x14ac:dyDescent="0.2">
      <c r="B669" s="14" t="str">
        <f>IF(Tabla1[[#This Row],[Código_Actividad]]="","",CONCATENATE(Tabla1[[#This Row],[POA]],".",Tabla1[[#This Row],[SRS]],".",Tabla1[[#This Row],[AREA]],".",Tabla1[[#This Row],[TIPO]]))</f>
        <v/>
      </c>
      <c r="C669" s="14" t="str">
        <f>IF(Tabla1[[#This Row],[Código_Actividad]]="","",'[4]Formulario PPGR1'!#REF!)</f>
        <v/>
      </c>
      <c r="D669" s="14" t="str">
        <f>IF(Tabla1[[#This Row],[Código_Actividad]]="","",'[4]Formulario PPGR1'!#REF!)</f>
        <v/>
      </c>
      <c r="E669" s="14" t="str">
        <f>IF(Tabla1[[#This Row],[Código_Actividad]]="","",'[4]Formulario PPGR1'!#REF!)</f>
        <v/>
      </c>
      <c r="F669" s="14" t="str">
        <f>IF(Tabla1[[#This Row],[Código_Actividad]]="","",'[4]Formulario PPGR1'!#REF!)</f>
        <v/>
      </c>
      <c r="G669" s="264"/>
      <c r="H669" s="432" t="s">
        <v>1312</v>
      </c>
      <c r="I669" s="446" t="s">
        <v>728</v>
      </c>
      <c r="J669" s="446">
        <v>10</v>
      </c>
      <c r="K669" s="486">
        <v>8640</v>
      </c>
      <c r="L669" s="266">
        <f>+Tabla1[[#This Row],[Precio Unitario]]*Tabla1[[#This Row],[Cantidad de Insumos]]</f>
        <v>86400</v>
      </c>
      <c r="M669" s="267" t="s">
        <v>1304</v>
      </c>
      <c r="N669" s="265"/>
    </row>
    <row r="670" spans="2:14" x14ac:dyDescent="0.2">
      <c r="B670" s="14" t="str">
        <f>IF(Tabla1[[#This Row],[Código_Actividad]]="","",CONCATENATE(Tabla1[[#This Row],[POA]],".",Tabla1[[#This Row],[SRS]],".",Tabla1[[#This Row],[AREA]],".",Tabla1[[#This Row],[TIPO]]))</f>
        <v/>
      </c>
      <c r="C670" s="14" t="str">
        <f>IF(Tabla1[[#This Row],[Código_Actividad]]="","",'[4]Formulario PPGR1'!#REF!)</f>
        <v/>
      </c>
      <c r="D670" s="14" t="str">
        <f>IF(Tabla1[[#This Row],[Código_Actividad]]="","",'[4]Formulario PPGR1'!#REF!)</f>
        <v/>
      </c>
      <c r="E670" s="14" t="str">
        <f>IF(Tabla1[[#This Row],[Código_Actividad]]="","",'[4]Formulario PPGR1'!#REF!)</f>
        <v/>
      </c>
      <c r="F670" s="14" t="str">
        <f>IF(Tabla1[[#This Row],[Código_Actividad]]="","",'[4]Formulario PPGR1'!#REF!)</f>
        <v/>
      </c>
      <c r="G670" s="264"/>
      <c r="H670" s="432" t="s">
        <v>1313</v>
      </c>
      <c r="I670" s="446" t="s">
        <v>728</v>
      </c>
      <c r="J670" s="446">
        <v>10</v>
      </c>
      <c r="K670" s="486">
        <v>0</v>
      </c>
      <c r="L670" s="266">
        <f>+Tabla1[[#This Row],[Precio Unitario]]*Tabla1[[#This Row],[Cantidad de Insumos]]</f>
        <v>0</v>
      </c>
      <c r="M670" s="267" t="s">
        <v>1304</v>
      </c>
      <c r="N670" s="265"/>
    </row>
    <row r="671" spans="2:14" x14ac:dyDescent="0.2">
      <c r="B671" s="14" t="str">
        <f>IF(Tabla1[[#This Row],[Código_Actividad]]="","",CONCATENATE(Tabla1[[#This Row],[POA]],".",Tabla1[[#This Row],[SRS]],".",Tabla1[[#This Row],[AREA]],".",Tabla1[[#This Row],[TIPO]]))</f>
        <v/>
      </c>
      <c r="C671" s="14" t="str">
        <f>IF(Tabla1[[#This Row],[Código_Actividad]]="","",'[4]Formulario PPGR1'!#REF!)</f>
        <v/>
      </c>
      <c r="D671" s="14" t="str">
        <f>IF(Tabla1[[#This Row],[Código_Actividad]]="","",'[4]Formulario PPGR1'!#REF!)</f>
        <v/>
      </c>
      <c r="E671" s="14" t="str">
        <f>IF(Tabla1[[#This Row],[Código_Actividad]]="","",'[4]Formulario PPGR1'!#REF!)</f>
        <v/>
      </c>
      <c r="F671" s="14" t="str">
        <f>IF(Tabla1[[#This Row],[Código_Actividad]]="","",'[4]Formulario PPGR1'!#REF!)</f>
        <v/>
      </c>
      <c r="G671" s="264"/>
      <c r="H671" s="432" t="s">
        <v>1314</v>
      </c>
      <c r="I671" s="446" t="s">
        <v>699</v>
      </c>
      <c r="J671" s="446">
        <v>10</v>
      </c>
      <c r="K671" s="486">
        <v>14575</v>
      </c>
      <c r="L671" s="266">
        <f>+Tabla1[[#This Row],[Precio Unitario]]*Tabla1[[#This Row],[Cantidad de Insumos]]</f>
        <v>145750</v>
      </c>
      <c r="M671" s="267" t="s">
        <v>1304</v>
      </c>
      <c r="N671" s="265"/>
    </row>
    <row r="672" spans="2:14" x14ac:dyDescent="0.2">
      <c r="B672" s="14" t="str">
        <f>IF(Tabla1[[#This Row],[Código_Actividad]]="","",CONCATENATE(Tabla1[[#This Row],[POA]],".",Tabla1[[#This Row],[SRS]],".",Tabla1[[#This Row],[AREA]],".",Tabla1[[#This Row],[TIPO]]))</f>
        <v/>
      </c>
      <c r="C672" s="14" t="str">
        <f>IF(Tabla1[[#This Row],[Código_Actividad]]="","",'[4]Formulario PPGR1'!#REF!)</f>
        <v/>
      </c>
      <c r="D672" s="14" t="str">
        <f>IF(Tabla1[[#This Row],[Código_Actividad]]="","",'[4]Formulario PPGR1'!#REF!)</f>
        <v/>
      </c>
      <c r="E672" s="14" t="str">
        <f>IF(Tabla1[[#This Row],[Código_Actividad]]="","",'[4]Formulario PPGR1'!#REF!)</f>
        <v/>
      </c>
      <c r="F672" s="14" t="str">
        <f>IF(Tabla1[[#This Row],[Código_Actividad]]="","",'[4]Formulario PPGR1'!#REF!)</f>
        <v/>
      </c>
      <c r="G672" s="264"/>
      <c r="H672" s="432" t="s">
        <v>1315</v>
      </c>
      <c r="I672" s="446" t="s">
        <v>728</v>
      </c>
      <c r="J672" s="446">
        <v>15</v>
      </c>
      <c r="K672" s="486">
        <v>1320</v>
      </c>
      <c r="L672" s="266">
        <f>+Tabla1[[#This Row],[Precio Unitario]]*Tabla1[[#This Row],[Cantidad de Insumos]]</f>
        <v>19800</v>
      </c>
      <c r="M672" s="267" t="s">
        <v>1304</v>
      </c>
      <c r="N672" s="265"/>
    </row>
    <row r="673" spans="2:16" x14ac:dyDescent="0.2">
      <c r="B673" s="14" t="str">
        <f>IF(Tabla1[[#This Row],[Código_Actividad]]="","",CONCATENATE(Tabla1[[#This Row],[POA]],".",Tabla1[[#This Row],[SRS]],".",Tabla1[[#This Row],[AREA]],".",Tabla1[[#This Row],[TIPO]]))</f>
        <v/>
      </c>
      <c r="C673" s="14" t="str">
        <f>IF(Tabla1[[#This Row],[Código_Actividad]]="","",'[4]Formulario PPGR1'!#REF!)</f>
        <v/>
      </c>
      <c r="D673" s="14" t="str">
        <f>IF(Tabla1[[#This Row],[Código_Actividad]]="","",'[4]Formulario PPGR1'!#REF!)</f>
        <v/>
      </c>
      <c r="E673" s="14" t="str">
        <f>IF(Tabla1[[#This Row],[Código_Actividad]]="","",'[4]Formulario PPGR1'!#REF!)</f>
        <v/>
      </c>
      <c r="F673" s="14" t="str">
        <f>IF(Tabla1[[#This Row],[Código_Actividad]]="","",'[4]Formulario PPGR1'!#REF!)</f>
        <v/>
      </c>
      <c r="G673" s="264"/>
      <c r="H673" s="432" t="s">
        <v>1316</v>
      </c>
      <c r="I673" s="446" t="s">
        <v>699</v>
      </c>
      <c r="J673" s="446">
        <v>25</v>
      </c>
      <c r="K673" s="486">
        <v>3480</v>
      </c>
      <c r="L673" s="266">
        <f>+Tabla1[[#This Row],[Precio Unitario]]*Tabla1[[#This Row],[Cantidad de Insumos]]</f>
        <v>87000</v>
      </c>
      <c r="M673" s="267" t="s">
        <v>1304</v>
      </c>
      <c r="N673" s="265"/>
    </row>
    <row r="674" spans="2:16" x14ac:dyDescent="0.2">
      <c r="B674" s="14" t="str">
        <f>IF(Tabla1[[#This Row],[Código_Actividad]]="","",CONCATENATE(Tabla1[[#This Row],[POA]],".",Tabla1[[#This Row],[SRS]],".",Tabla1[[#This Row],[AREA]],".",Tabla1[[#This Row],[TIPO]]))</f>
        <v/>
      </c>
      <c r="C674" s="14" t="str">
        <f>IF(Tabla1[[#This Row],[Código_Actividad]]="","",'[4]Formulario PPGR1'!#REF!)</f>
        <v/>
      </c>
      <c r="D674" s="14" t="str">
        <f>IF(Tabla1[[#This Row],[Código_Actividad]]="","",'[4]Formulario PPGR1'!#REF!)</f>
        <v/>
      </c>
      <c r="E674" s="14" t="str">
        <f>IF(Tabla1[[#This Row],[Código_Actividad]]="","",'[4]Formulario PPGR1'!#REF!)</f>
        <v/>
      </c>
      <c r="F674" s="14" t="str">
        <f>IF(Tabla1[[#This Row],[Código_Actividad]]="","",'[4]Formulario PPGR1'!#REF!)</f>
        <v/>
      </c>
      <c r="G674" s="264"/>
      <c r="H674" s="432" t="s">
        <v>1317</v>
      </c>
      <c r="I674" s="446" t="s">
        <v>699</v>
      </c>
      <c r="J674" s="446">
        <v>20</v>
      </c>
      <c r="K674" s="486">
        <v>2550</v>
      </c>
      <c r="L674" s="266">
        <f>+Tabla1[[#This Row],[Precio Unitario]]*Tabla1[[#This Row],[Cantidad de Insumos]]</f>
        <v>51000</v>
      </c>
      <c r="M674" s="267" t="s">
        <v>1304</v>
      </c>
      <c r="N674" s="265"/>
    </row>
    <row r="675" spans="2:16" x14ac:dyDescent="0.2">
      <c r="B675" s="14" t="str">
        <f>IF(Tabla1[[#This Row],[Código_Actividad]]="","",CONCATENATE(Tabla1[[#This Row],[POA]],".",Tabla1[[#This Row],[SRS]],".",Tabla1[[#This Row],[AREA]],".",Tabla1[[#This Row],[TIPO]]))</f>
        <v/>
      </c>
      <c r="C675" s="14" t="str">
        <f>IF(Tabla1[[#This Row],[Código_Actividad]]="","",'[4]Formulario PPGR1'!#REF!)</f>
        <v/>
      </c>
      <c r="D675" s="14" t="str">
        <f>IF(Tabla1[[#This Row],[Código_Actividad]]="","",'[4]Formulario PPGR1'!#REF!)</f>
        <v/>
      </c>
      <c r="E675" s="14" t="str">
        <f>IF(Tabla1[[#This Row],[Código_Actividad]]="","",'[4]Formulario PPGR1'!#REF!)</f>
        <v/>
      </c>
      <c r="F675" s="14" t="str">
        <f>IF(Tabla1[[#This Row],[Código_Actividad]]="","",'[4]Formulario PPGR1'!#REF!)</f>
        <v/>
      </c>
      <c r="G675" s="264"/>
      <c r="H675" s="432" t="s">
        <v>1318</v>
      </c>
      <c r="I675" s="446" t="s">
        <v>699</v>
      </c>
      <c r="J675" s="446">
        <v>9</v>
      </c>
      <c r="K675" s="486">
        <v>2160</v>
      </c>
      <c r="L675" s="266">
        <f>+Tabla1[[#This Row],[Precio Unitario]]*Tabla1[[#This Row],[Cantidad de Insumos]]</f>
        <v>19440</v>
      </c>
      <c r="M675" s="267" t="s">
        <v>1304</v>
      </c>
      <c r="N675" s="265"/>
      <c r="P675" s="56" t="s">
        <v>1319</v>
      </c>
    </row>
    <row r="676" spans="2:16" x14ac:dyDescent="0.2">
      <c r="B676" s="14" t="str">
        <f>IF(Tabla1[[#This Row],[Código_Actividad]]="","",CONCATENATE(Tabla1[[#This Row],[POA]],".",Tabla1[[#This Row],[SRS]],".",Tabla1[[#This Row],[AREA]],".",Tabla1[[#This Row],[TIPO]]))</f>
        <v/>
      </c>
      <c r="C676" s="14" t="str">
        <f>IF(Tabla1[[#This Row],[Código_Actividad]]="","",'[4]Formulario PPGR1'!#REF!)</f>
        <v/>
      </c>
      <c r="D676" s="14" t="str">
        <f>IF(Tabla1[[#This Row],[Código_Actividad]]="","",'[4]Formulario PPGR1'!#REF!)</f>
        <v/>
      </c>
      <c r="E676" s="14" t="str">
        <f>IF(Tabla1[[#This Row],[Código_Actividad]]="","",'[4]Formulario PPGR1'!#REF!)</f>
        <v/>
      </c>
      <c r="F676" s="14" t="str">
        <f>IF(Tabla1[[#This Row],[Código_Actividad]]="","",'[4]Formulario PPGR1'!#REF!)</f>
        <v/>
      </c>
      <c r="G676" s="264"/>
      <c r="H676" s="432" t="s">
        <v>1320</v>
      </c>
      <c r="I676" s="446" t="s">
        <v>699</v>
      </c>
      <c r="J676" s="446">
        <v>30</v>
      </c>
      <c r="K676" s="486">
        <v>150</v>
      </c>
      <c r="L676" s="266">
        <f>+Tabla1[[#This Row],[Precio Unitario]]*Tabla1[[#This Row],[Cantidad de Insumos]]</f>
        <v>4500</v>
      </c>
      <c r="M676" s="267" t="s">
        <v>1304</v>
      </c>
      <c r="N676" s="265"/>
    </row>
    <row r="677" spans="2:16" x14ac:dyDescent="0.2">
      <c r="B677" s="14" t="str">
        <f>IF(Tabla1[[#This Row],[Código_Actividad]]="","",CONCATENATE(Tabla1[[#This Row],[POA]],".",Tabla1[[#This Row],[SRS]],".",Tabla1[[#This Row],[AREA]],".",Tabla1[[#This Row],[TIPO]]))</f>
        <v/>
      </c>
      <c r="C677" s="14" t="str">
        <f>IF(Tabla1[[#This Row],[Código_Actividad]]="","",'[4]Formulario PPGR1'!#REF!)</f>
        <v/>
      </c>
      <c r="D677" s="14" t="str">
        <f>IF(Tabla1[[#This Row],[Código_Actividad]]="","",'[4]Formulario PPGR1'!#REF!)</f>
        <v/>
      </c>
      <c r="E677" s="14" t="str">
        <f>IF(Tabla1[[#This Row],[Código_Actividad]]="","",'[4]Formulario PPGR1'!#REF!)</f>
        <v/>
      </c>
      <c r="F677" s="14" t="str">
        <f>IF(Tabla1[[#This Row],[Código_Actividad]]="","",'[4]Formulario PPGR1'!#REF!)</f>
        <v/>
      </c>
      <c r="G677" s="264"/>
      <c r="H677" s="432" t="s">
        <v>1321</v>
      </c>
      <c r="I677" s="446" t="s">
        <v>699</v>
      </c>
      <c r="J677" s="446">
        <v>11</v>
      </c>
      <c r="K677" s="486">
        <v>3240</v>
      </c>
      <c r="L677" s="266">
        <f>+Tabla1[[#This Row],[Precio Unitario]]*Tabla1[[#This Row],[Cantidad de Insumos]]</f>
        <v>35640</v>
      </c>
      <c r="M677" s="267" t="s">
        <v>1304</v>
      </c>
      <c r="N677" s="265"/>
    </row>
    <row r="678" spans="2:16" x14ac:dyDescent="0.2">
      <c r="B678" s="14" t="str">
        <f>IF(Tabla1[[#This Row],[Código_Actividad]]="","",CONCATENATE(Tabla1[[#This Row],[POA]],".",Tabla1[[#This Row],[SRS]],".",Tabla1[[#This Row],[AREA]],".",Tabla1[[#This Row],[TIPO]]))</f>
        <v/>
      </c>
      <c r="C678" s="14" t="str">
        <f>IF(Tabla1[[#This Row],[Código_Actividad]]="","",'[4]Formulario PPGR1'!#REF!)</f>
        <v/>
      </c>
      <c r="D678" s="14" t="str">
        <f>IF(Tabla1[[#This Row],[Código_Actividad]]="","",'[4]Formulario PPGR1'!#REF!)</f>
        <v/>
      </c>
      <c r="E678" s="14" t="str">
        <f>IF(Tabla1[[#This Row],[Código_Actividad]]="","",'[4]Formulario PPGR1'!#REF!)</f>
        <v/>
      </c>
      <c r="F678" s="14" t="str">
        <f>IF(Tabla1[[#This Row],[Código_Actividad]]="","",'[4]Formulario PPGR1'!#REF!)</f>
        <v/>
      </c>
      <c r="G678" s="264"/>
      <c r="H678" s="432" t="s">
        <v>1322</v>
      </c>
      <c r="I678" s="446" t="s">
        <v>699</v>
      </c>
      <c r="J678" s="446">
        <v>60</v>
      </c>
      <c r="K678" s="486">
        <v>65</v>
      </c>
      <c r="L678" s="266">
        <f>+Tabla1[[#This Row],[Precio Unitario]]*Tabla1[[#This Row],[Cantidad de Insumos]]</f>
        <v>3900</v>
      </c>
      <c r="M678" s="267" t="s">
        <v>1304</v>
      </c>
      <c r="N678" s="265"/>
    </row>
    <row r="679" spans="2:16" x14ac:dyDescent="0.2">
      <c r="B679" s="14" t="str">
        <f>IF(Tabla1[[#This Row],[Código_Actividad]]="","",CONCATENATE(Tabla1[[#This Row],[POA]],".",Tabla1[[#This Row],[SRS]],".",Tabla1[[#This Row],[AREA]],".",Tabla1[[#This Row],[TIPO]]))</f>
        <v/>
      </c>
      <c r="C679" s="14" t="str">
        <f>IF(Tabla1[[#This Row],[Código_Actividad]]="","",'[4]Formulario PPGR1'!#REF!)</f>
        <v/>
      </c>
      <c r="D679" s="14" t="str">
        <f>IF(Tabla1[[#This Row],[Código_Actividad]]="","",'[4]Formulario PPGR1'!#REF!)</f>
        <v/>
      </c>
      <c r="E679" s="14" t="str">
        <f>IF(Tabla1[[#This Row],[Código_Actividad]]="","",'[4]Formulario PPGR1'!#REF!)</f>
        <v/>
      </c>
      <c r="F679" s="14" t="str">
        <f>IF(Tabla1[[#This Row],[Código_Actividad]]="","",'[4]Formulario PPGR1'!#REF!)</f>
        <v/>
      </c>
      <c r="G679" s="264"/>
      <c r="H679" s="432" t="s">
        <v>1323</v>
      </c>
      <c r="I679" s="446" t="s">
        <v>699</v>
      </c>
      <c r="J679" s="446">
        <v>60</v>
      </c>
      <c r="K679" s="486">
        <v>65</v>
      </c>
      <c r="L679" s="266">
        <f>+Tabla1[[#This Row],[Precio Unitario]]*Tabla1[[#This Row],[Cantidad de Insumos]]</f>
        <v>3900</v>
      </c>
      <c r="M679" s="267" t="s">
        <v>1304</v>
      </c>
      <c r="N679" s="265"/>
    </row>
    <row r="680" spans="2:16" x14ac:dyDescent="0.2">
      <c r="B680" s="14" t="str">
        <f>IF(Tabla1[[#This Row],[Código_Actividad]]="","",CONCATENATE(Tabla1[[#This Row],[POA]],".",Tabla1[[#This Row],[SRS]],".",Tabla1[[#This Row],[AREA]],".",Tabla1[[#This Row],[TIPO]]))</f>
        <v/>
      </c>
      <c r="C680" s="14" t="str">
        <f>IF(Tabla1[[#This Row],[Código_Actividad]]="","",'[4]Formulario PPGR1'!#REF!)</f>
        <v/>
      </c>
      <c r="D680" s="14" t="str">
        <f>IF(Tabla1[[#This Row],[Código_Actividad]]="","",'[4]Formulario PPGR1'!#REF!)</f>
        <v/>
      </c>
      <c r="E680" s="14" t="str">
        <f>IF(Tabla1[[#This Row],[Código_Actividad]]="","",'[4]Formulario PPGR1'!#REF!)</f>
        <v/>
      </c>
      <c r="F680" s="14" t="str">
        <f>IF(Tabla1[[#This Row],[Código_Actividad]]="","",'[4]Formulario PPGR1'!#REF!)</f>
        <v/>
      </c>
      <c r="G680" s="264"/>
      <c r="H680" s="432" t="s">
        <v>1324</v>
      </c>
      <c r="I680" s="446" t="s">
        <v>699</v>
      </c>
      <c r="J680" s="446">
        <v>60</v>
      </c>
      <c r="K680" s="486">
        <v>7850</v>
      </c>
      <c r="L680" s="266">
        <f>+Tabla1[[#This Row],[Precio Unitario]]*Tabla1[[#This Row],[Cantidad de Insumos]]</f>
        <v>471000</v>
      </c>
      <c r="M680" s="267" t="s">
        <v>1304</v>
      </c>
      <c r="N680" s="265"/>
    </row>
    <row r="681" spans="2:16" x14ac:dyDescent="0.2">
      <c r="B681" s="14" t="str">
        <f>IF(Tabla1[[#This Row],[Código_Actividad]]="","",CONCATENATE(Tabla1[[#This Row],[POA]],".",Tabla1[[#This Row],[SRS]],".",Tabla1[[#This Row],[AREA]],".",Tabla1[[#This Row],[TIPO]]))</f>
        <v/>
      </c>
      <c r="C681" s="14" t="str">
        <f>IF(Tabla1[[#This Row],[Código_Actividad]]="","",'[4]Formulario PPGR1'!#REF!)</f>
        <v/>
      </c>
      <c r="D681" s="14" t="str">
        <f>IF(Tabla1[[#This Row],[Código_Actividad]]="","",'[4]Formulario PPGR1'!#REF!)</f>
        <v/>
      </c>
      <c r="E681" s="14" t="str">
        <f>IF(Tabla1[[#This Row],[Código_Actividad]]="","",'[4]Formulario PPGR1'!#REF!)</f>
        <v/>
      </c>
      <c r="F681" s="14" t="str">
        <f>IF(Tabla1[[#This Row],[Código_Actividad]]="","",'[4]Formulario PPGR1'!#REF!)</f>
        <v/>
      </c>
      <c r="G681" s="264"/>
      <c r="H681" s="432" t="s">
        <v>1325</v>
      </c>
      <c r="I681" s="446" t="s">
        <v>749</v>
      </c>
      <c r="J681" s="446">
        <v>3</v>
      </c>
      <c r="K681" s="486">
        <v>7950</v>
      </c>
      <c r="L681" s="266">
        <f>+Tabla1[[#This Row],[Precio Unitario]]*Tabla1[[#This Row],[Cantidad de Insumos]]</f>
        <v>23850</v>
      </c>
      <c r="M681" s="267" t="s">
        <v>1304</v>
      </c>
      <c r="N681" s="265"/>
    </row>
    <row r="682" spans="2:16" x14ac:dyDescent="0.2">
      <c r="B682" s="14" t="str">
        <f>IF(Tabla1[[#This Row],[Código_Actividad]]="","",CONCATENATE(Tabla1[[#This Row],[POA]],".",Tabla1[[#This Row],[SRS]],".",Tabla1[[#This Row],[AREA]],".",Tabla1[[#This Row],[TIPO]]))</f>
        <v/>
      </c>
      <c r="C682" s="14" t="str">
        <f>IF(Tabla1[[#This Row],[Código_Actividad]]="","",'[4]Formulario PPGR1'!#REF!)</f>
        <v/>
      </c>
      <c r="D682" s="14" t="str">
        <f>IF(Tabla1[[#This Row],[Código_Actividad]]="","",'[4]Formulario PPGR1'!#REF!)</f>
        <v/>
      </c>
      <c r="E682" s="14" t="str">
        <f>IF(Tabla1[[#This Row],[Código_Actividad]]="","",'[4]Formulario PPGR1'!#REF!)</f>
        <v/>
      </c>
      <c r="F682" s="14" t="str">
        <f>IF(Tabla1[[#This Row],[Código_Actividad]]="","",'[4]Formulario PPGR1'!#REF!)</f>
        <v/>
      </c>
      <c r="G682" s="264"/>
      <c r="H682" s="432" t="s">
        <v>1326</v>
      </c>
      <c r="I682" s="446" t="s">
        <v>1327</v>
      </c>
      <c r="J682" s="446">
        <v>50</v>
      </c>
      <c r="K682" s="486">
        <v>95</v>
      </c>
      <c r="L682" s="266">
        <f>+Tabla1[[#This Row],[Precio Unitario]]*Tabla1[[#This Row],[Cantidad de Insumos]]</f>
        <v>4750</v>
      </c>
      <c r="M682" s="267" t="s">
        <v>1304</v>
      </c>
      <c r="N682" s="265"/>
    </row>
    <row r="683" spans="2:16" x14ac:dyDescent="0.2">
      <c r="B683" s="14" t="str">
        <f>IF(Tabla1[[#This Row],[Código_Actividad]]="","",CONCATENATE(Tabla1[[#This Row],[POA]],".",Tabla1[[#This Row],[SRS]],".",Tabla1[[#This Row],[AREA]],".",Tabla1[[#This Row],[TIPO]]))</f>
        <v/>
      </c>
      <c r="C683" s="14" t="str">
        <f>IF(Tabla1[[#This Row],[Código_Actividad]]="","",'[4]Formulario PPGR1'!#REF!)</f>
        <v/>
      </c>
      <c r="D683" s="14" t="str">
        <f>IF(Tabla1[[#This Row],[Código_Actividad]]="","",'[4]Formulario PPGR1'!#REF!)</f>
        <v/>
      </c>
      <c r="E683" s="14" t="str">
        <f>IF(Tabla1[[#This Row],[Código_Actividad]]="","",'[4]Formulario PPGR1'!#REF!)</f>
        <v/>
      </c>
      <c r="F683" s="14" t="str">
        <f>IF(Tabla1[[#This Row],[Código_Actividad]]="","",'[4]Formulario PPGR1'!#REF!)</f>
        <v/>
      </c>
      <c r="G683" s="264"/>
      <c r="H683" s="432" t="s">
        <v>1328</v>
      </c>
      <c r="I683" s="446" t="s">
        <v>1327</v>
      </c>
      <c r="J683" s="446">
        <v>20</v>
      </c>
      <c r="K683" s="486">
        <v>90</v>
      </c>
      <c r="L683" s="266">
        <f>+Tabla1[[#This Row],[Precio Unitario]]*Tabla1[[#This Row],[Cantidad de Insumos]]</f>
        <v>1800</v>
      </c>
      <c r="M683" s="267" t="s">
        <v>1304</v>
      </c>
      <c r="N683" s="265"/>
    </row>
    <row r="684" spans="2:16" x14ac:dyDescent="0.2">
      <c r="B684" s="14" t="str">
        <f>IF(Tabla1[[#This Row],[Código_Actividad]]="","",CONCATENATE(Tabla1[[#This Row],[POA]],".",Tabla1[[#This Row],[SRS]],".",Tabla1[[#This Row],[AREA]],".",Tabla1[[#This Row],[TIPO]]))</f>
        <v/>
      </c>
      <c r="C684" s="14" t="str">
        <f>IF(Tabla1[[#This Row],[Código_Actividad]]="","",'[4]Formulario PPGR1'!#REF!)</f>
        <v/>
      </c>
      <c r="D684" s="14" t="str">
        <f>IF(Tabla1[[#This Row],[Código_Actividad]]="","",'[4]Formulario PPGR1'!#REF!)</f>
        <v/>
      </c>
      <c r="E684" s="14" t="str">
        <f>IF(Tabla1[[#This Row],[Código_Actividad]]="","",'[4]Formulario PPGR1'!#REF!)</f>
        <v/>
      </c>
      <c r="F684" s="14" t="str">
        <f>IF(Tabla1[[#This Row],[Código_Actividad]]="","",'[4]Formulario PPGR1'!#REF!)</f>
        <v/>
      </c>
      <c r="G684" s="264"/>
      <c r="H684" s="432" t="s">
        <v>1329</v>
      </c>
      <c r="I684" s="446" t="s">
        <v>699</v>
      </c>
      <c r="J684" s="446">
        <v>35</v>
      </c>
      <c r="K684" s="486">
        <v>960</v>
      </c>
      <c r="L684" s="266">
        <f>+Tabla1[[#This Row],[Precio Unitario]]*Tabla1[[#This Row],[Cantidad de Insumos]]</f>
        <v>33600</v>
      </c>
      <c r="M684" s="267" t="s">
        <v>1304</v>
      </c>
      <c r="N684" s="265"/>
    </row>
    <row r="685" spans="2:16" x14ac:dyDescent="0.2">
      <c r="B685" s="14" t="str">
        <f>IF(Tabla1[[#This Row],[Código_Actividad]]="","",CONCATENATE(Tabla1[[#This Row],[POA]],".",Tabla1[[#This Row],[SRS]],".",Tabla1[[#This Row],[AREA]],".",Tabla1[[#This Row],[TIPO]]))</f>
        <v/>
      </c>
      <c r="C685" s="14" t="str">
        <f>IF(Tabla1[[#This Row],[Código_Actividad]]="","",'[4]Formulario PPGR1'!#REF!)</f>
        <v/>
      </c>
      <c r="D685" s="14" t="str">
        <f>IF(Tabla1[[#This Row],[Código_Actividad]]="","",'[4]Formulario PPGR1'!#REF!)</f>
        <v/>
      </c>
      <c r="E685" s="14" t="str">
        <f>IF(Tabla1[[#This Row],[Código_Actividad]]="","",'[4]Formulario PPGR1'!#REF!)</f>
        <v/>
      </c>
      <c r="F685" s="14" t="str">
        <f>IF(Tabla1[[#This Row],[Código_Actividad]]="","",'[4]Formulario PPGR1'!#REF!)</f>
        <v/>
      </c>
      <c r="G685" s="264"/>
      <c r="H685" s="432" t="s">
        <v>1330</v>
      </c>
      <c r="I685" s="446" t="s">
        <v>739</v>
      </c>
      <c r="J685" s="446">
        <v>20</v>
      </c>
      <c r="K685" s="486">
        <v>1300</v>
      </c>
      <c r="L685" s="266">
        <f>+Tabla1[[#This Row],[Precio Unitario]]*Tabla1[[#This Row],[Cantidad de Insumos]]</f>
        <v>26000</v>
      </c>
      <c r="M685" s="267" t="s">
        <v>1304</v>
      </c>
      <c r="N685" s="265"/>
    </row>
    <row r="686" spans="2:16" x14ac:dyDescent="0.2">
      <c r="B686" s="14" t="str">
        <f>IF(Tabla1[[#This Row],[Código_Actividad]]="","",CONCATENATE(Tabla1[[#This Row],[POA]],".",Tabla1[[#This Row],[SRS]],".",Tabla1[[#This Row],[AREA]],".",Tabla1[[#This Row],[TIPO]]))</f>
        <v/>
      </c>
      <c r="C686" s="14" t="str">
        <f>IF(Tabla1[[#This Row],[Código_Actividad]]="","",'[4]Formulario PPGR1'!#REF!)</f>
        <v/>
      </c>
      <c r="D686" s="14" t="str">
        <f>IF(Tabla1[[#This Row],[Código_Actividad]]="","",'[4]Formulario PPGR1'!#REF!)</f>
        <v/>
      </c>
      <c r="E686" s="14" t="str">
        <f>IF(Tabla1[[#This Row],[Código_Actividad]]="","",'[4]Formulario PPGR1'!#REF!)</f>
        <v/>
      </c>
      <c r="F686" s="14" t="str">
        <f>IF(Tabla1[[#This Row],[Código_Actividad]]="","",'[4]Formulario PPGR1'!#REF!)</f>
        <v/>
      </c>
      <c r="G686" s="264"/>
      <c r="H686" s="432" t="s">
        <v>1331</v>
      </c>
      <c r="I686" s="446" t="s">
        <v>699</v>
      </c>
      <c r="J686" s="446">
        <v>20</v>
      </c>
      <c r="K686" s="486">
        <v>35</v>
      </c>
      <c r="L686" s="266">
        <f>+Tabla1[[#This Row],[Precio Unitario]]*Tabla1[[#This Row],[Cantidad de Insumos]]</f>
        <v>700</v>
      </c>
      <c r="M686" s="267" t="s">
        <v>1304</v>
      </c>
      <c r="N686" s="265"/>
    </row>
    <row r="687" spans="2:16" x14ac:dyDescent="0.2">
      <c r="B687" s="14" t="str">
        <f>IF(Tabla1[[#This Row],[Código_Actividad]]="","",CONCATENATE(Tabla1[[#This Row],[POA]],".",Tabla1[[#This Row],[SRS]],".",Tabla1[[#This Row],[AREA]],".",Tabla1[[#This Row],[TIPO]]))</f>
        <v/>
      </c>
      <c r="C687" s="14" t="str">
        <f>IF(Tabla1[[#This Row],[Código_Actividad]]="","",'[4]Formulario PPGR1'!#REF!)</f>
        <v/>
      </c>
      <c r="D687" s="14" t="str">
        <f>IF(Tabla1[[#This Row],[Código_Actividad]]="","",'[4]Formulario PPGR1'!#REF!)</f>
        <v/>
      </c>
      <c r="E687" s="14" t="str">
        <f>IF(Tabla1[[#This Row],[Código_Actividad]]="","",'[4]Formulario PPGR1'!#REF!)</f>
        <v/>
      </c>
      <c r="F687" s="14" t="str">
        <f>IF(Tabla1[[#This Row],[Código_Actividad]]="","",'[4]Formulario PPGR1'!#REF!)</f>
        <v/>
      </c>
      <c r="G687" s="264"/>
      <c r="H687" s="432" t="s">
        <v>1332</v>
      </c>
      <c r="I687" s="446" t="s">
        <v>699</v>
      </c>
      <c r="J687" s="446">
        <v>20</v>
      </c>
      <c r="K687" s="486">
        <v>35</v>
      </c>
      <c r="L687" s="266">
        <f>+Tabla1[[#This Row],[Precio Unitario]]*Tabla1[[#This Row],[Cantidad de Insumos]]</f>
        <v>700</v>
      </c>
      <c r="M687" s="267" t="s">
        <v>1304</v>
      </c>
      <c r="N687" s="265"/>
    </row>
    <row r="688" spans="2:16" x14ac:dyDescent="0.2">
      <c r="B688" s="14" t="str">
        <f>IF(Tabla1[[#This Row],[Código_Actividad]]="","",CONCATENATE(Tabla1[[#This Row],[POA]],".",Tabla1[[#This Row],[SRS]],".",Tabla1[[#This Row],[AREA]],".",Tabla1[[#This Row],[TIPO]]))</f>
        <v/>
      </c>
      <c r="C688" s="14" t="str">
        <f>IF(Tabla1[[#This Row],[Código_Actividad]]="","",'[4]Formulario PPGR1'!#REF!)</f>
        <v/>
      </c>
      <c r="D688" s="14" t="str">
        <f>IF(Tabla1[[#This Row],[Código_Actividad]]="","",'[4]Formulario PPGR1'!#REF!)</f>
        <v/>
      </c>
      <c r="E688" s="14" t="str">
        <f>IF(Tabla1[[#This Row],[Código_Actividad]]="","",'[4]Formulario PPGR1'!#REF!)</f>
        <v/>
      </c>
      <c r="F688" s="14" t="str">
        <f>IF(Tabla1[[#This Row],[Código_Actividad]]="","",'[4]Formulario PPGR1'!#REF!)</f>
        <v/>
      </c>
      <c r="G688" s="264"/>
      <c r="H688" s="432" t="s">
        <v>1333</v>
      </c>
      <c r="I688" s="446" t="s">
        <v>699</v>
      </c>
      <c r="J688" s="446">
        <v>4</v>
      </c>
      <c r="K688" s="486">
        <v>14355</v>
      </c>
      <c r="L688" s="266">
        <f>+Tabla1[[#This Row],[Precio Unitario]]*Tabla1[[#This Row],[Cantidad de Insumos]]</f>
        <v>57420</v>
      </c>
      <c r="M688" s="267" t="s">
        <v>1304</v>
      </c>
      <c r="N688" s="265"/>
    </row>
    <row r="689" spans="2:14" x14ac:dyDescent="0.2">
      <c r="B689" s="14" t="str">
        <f>IF(Tabla1[[#This Row],[Código_Actividad]]="","",CONCATENATE(Tabla1[[#This Row],[POA]],".",Tabla1[[#This Row],[SRS]],".",Tabla1[[#This Row],[AREA]],".",Tabla1[[#This Row],[TIPO]]))</f>
        <v/>
      </c>
      <c r="C689" s="14" t="str">
        <f>IF(Tabla1[[#This Row],[Código_Actividad]]="","",'[4]Formulario PPGR1'!#REF!)</f>
        <v/>
      </c>
      <c r="D689" s="14" t="str">
        <f>IF(Tabla1[[#This Row],[Código_Actividad]]="","",'[4]Formulario PPGR1'!#REF!)</f>
        <v/>
      </c>
      <c r="E689" s="14" t="str">
        <f>IF(Tabla1[[#This Row],[Código_Actividad]]="","",'[4]Formulario PPGR1'!#REF!)</f>
        <v/>
      </c>
      <c r="F689" s="14" t="str">
        <f>IF(Tabla1[[#This Row],[Código_Actividad]]="","",'[4]Formulario PPGR1'!#REF!)</f>
        <v/>
      </c>
      <c r="G689" s="264"/>
      <c r="H689" s="432" t="s">
        <v>1334</v>
      </c>
      <c r="I689" s="446" t="s">
        <v>699</v>
      </c>
      <c r="J689" s="446">
        <v>4</v>
      </c>
      <c r="K689" s="486">
        <v>1320</v>
      </c>
      <c r="L689" s="266">
        <f>+Tabla1[[#This Row],[Precio Unitario]]*Tabla1[[#This Row],[Cantidad de Insumos]]</f>
        <v>5280</v>
      </c>
      <c r="M689" s="267" t="s">
        <v>1304</v>
      </c>
      <c r="N689" s="265"/>
    </row>
    <row r="690" spans="2:14" x14ac:dyDescent="0.2">
      <c r="B690" s="14" t="str">
        <f>IF(Tabla1[[#This Row],[Código_Actividad]]="","",CONCATENATE(Tabla1[[#This Row],[POA]],".",Tabla1[[#This Row],[SRS]],".",Tabla1[[#This Row],[AREA]],".",Tabla1[[#This Row],[TIPO]]))</f>
        <v/>
      </c>
      <c r="C690" s="14" t="str">
        <f>IF(Tabla1[[#This Row],[Código_Actividad]]="","",'[4]Formulario PPGR1'!#REF!)</f>
        <v/>
      </c>
      <c r="D690" s="14" t="str">
        <f>IF(Tabla1[[#This Row],[Código_Actividad]]="","",'[4]Formulario PPGR1'!#REF!)</f>
        <v/>
      </c>
      <c r="E690" s="14" t="str">
        <f>IF(Tabla1[[#This Row],[Código_Actividad]]="","",'[4]Formulario PPGR1'!#REF!)</f>
        <v/>
      </c>
      <c r="F690" s="14" t="str">
        <f>IF(Tabla1[[#This Row],[Código_Actividad]]="","",'[4]Formulario PPGR1'!#REF!)</f>
        <v/>
      </c>
      <c r="G690" s="264"/>
      <c r="H690" s="432" t="s">
        <v>1335</v>
      </c>
      <c r="I690" s="446" t="s">
        <v>699</v>
      </c>
      <c r="J690" s="446">
        <v>3</v>
      </c>
      <c r="K690" s="486">
        <v>1625</v>
      </c>
      <c r="L690" s="266">
        <f>+Tabla1[[#This Row],[Precio Unitario]]*Tabla1[[#This Row],[Cantidad de Insumos]]</f>
        <v>4875</v>
      </c>
      <c r="M690" s="267" t="s">
        <v>1304</v>
      </c>
      <c r="N690" s="265"/>
    </row>
    <row r="691" spans="2:14" x14ac:dyDescent="0.2">
      <c r="B691" s="14" t="str">
        <f>IF(Tabla1[[#This Row],[Código_Actividad]]="","",CONCATENATE(Tabla1[[#This Row],[POA]],".",Tabla1[[#This Row],[SRS]],".",Tabla1[[#This Row],[AREA]],".",Tabla1[[#This Row],[TIPO]]))</f>
        <v/>
      </c>
      <c r="C691" s="14" t="str">
        <f>IF(Tabla1[[#This Row],[Código_Actividad]]="","",'[4]Formulario PPGR1'!#REF!)</f>
        <v/>
      </c>
      <c r="D691" s="14" t="str">
        <f>IF(Tabla1[[#This Row],[Código_Actividad]]="","",'[4]Formulario PPGR1'!#REF!)</f>
        <v/>
      </c>
      <c r="E691" s="14" t="str">
        <f>IF(Tabla1[[#This Row],[Código_Actividad]]="","",'[4]Formulario PPGR1'!#REF!)</f>
        <v/>
      </c>
      <c r="F691" s="14" t="str">
        <f>IF(Tabla1[[#This Row],[Código_Actividad]]="","",'[4]Formulario PPGR1'!#REF!)</f>
        <v/>
      </c>
      <c r="G691" s="264"/>
      <c r="H691" s="432" t="s">
        <v>1336</v>
      </c>
      <c r="I691" s="446" t="s">
        <v>699</v>
      </c>
      <c r="J691" s="446">
        <v>25</v>
      </c>
      <c r="K691" s="486">
        <v>55.3</v>
      </c>
      <c r="L691" s="266">
        <f>+Tabla1[[#This Row],[Precio Unitario]]*Tabla1[[#This Row],[Cantidad de Insumos]]</f>
        <v>1382.5</v>
      </c>
      <c r="M691" s="267" t="s">
        <v>1304</v>
      </c>
      <c r="N691" s="265"/>
    </row>
    <row r="692" spans="2:14" x14ac:dyDescent="0.2">
      <c r="B692" s="14" t="str">
        <f>IF(Tabla1[[#This Row],[Código_Actividad]]="","",CONCATENATE(Tabla1[[#This Row],[POA]],".",Tabla1[[#This Row],[SRS]],".",Tabla1[[#This Row],[AREA]],".",Tabla1[[#This Row],[TIPO]]))</f>
        <v/>
      </c>
      <c r="C692" s="14" t="str">
        <f>IF(Tabla1[[#This Row],[Código_Actividad]]="","",'[4]Formulario PPGR1'!#REF!)</f>
        <v/>
      </c>
      <c r="D692" s="14" t="str">
        <f>IF(Tabla1[[#This Row],[Código_Actividad]]="","",'[4]Formulario PPGR1'!#REF!)</f>
        <v/>
      </c>
      <c r="E692" s="14" t="str">
        <f>IF(Tabla1[[#This Row],[Código_Actividad]]="","",'[4]Formulario PPGR1'!#REF!)</f>
        <v/>
      </c>
      <c r="F692" s="14" t="str">
        <f>IF(Tabla1[[#This Row],[Código_Actividad]]="","",'[4]Formulario PPGR1'!#REF!)</f>
        <v/>
      </c>
      <c r="G692" s="264"/>
      <c r="H692" s="432" t="s">
        <v>1337</v>
      </c>
      <c r="I692" s="446" t="s">
        <v>728</v>
      </c>
      <c r="J692" s="446">
        <v>3</v>
      </c>
      <c r="K692" s="486">
        <v>600</v>
      </c>
      <c r="L692" s="266">
        <f>+Tabla1[[#This Row],[Precio Unitario]]*Tabla1[[#This Row],[Cantidad de Insumos]]</f>
        <v>1800</v>
      </c>
      <c r="M692" s="267" t="s">
        <v>1304</v>
      </c>
      <c r="N692" s="265"/>
    </row>
    <row r="693" spans="2:14" x14ac:dyDescent="0.2">
      <c r="B693" s="14" t="str">
        <f>IF(Tabla1[[#This Row],[Código_Actividad]]="","",CONCATENATE(Tabla1[[#This Row],[POA]],".",Tabla1[[#This Row],[SRS]],".",Tabla1[[#This Row],[AREA]],".",Tabla1[[#This Row],[TIPO]]))</f>
        <v/>
      </c>
      <c r="C693" s="14" t="str">
        <f>IF(Tabla1[[#This Row],[Código_Actividad]]="","",'[4]Formulario PPGR1'!#REF!)</f>
        <v/>
      </c>
      <c r="D693" s="14" t="str">
        <f>IF(Tabla1[[#This Row],[Código_Actividad]]="","",'[4]Formulario PPGR1'!#REF!)</f>
        <v/>
      </c>
      <c r="E693" s="14" t="str">
        <f>IF(Tabla1[[#This Row],[Código_Actividad]]="","",'[4]Formulario PPGR1'!#REF!)</f>
        <v/>
      </c>
      <c r="F693" s="14" t="str">
        <f>IF(Tabla1[[#This Row],[Código_Actividad]]="","",'[4]Formulario PPGR1'!#REF!)</f>
        <v/>
      </c>
      <c r="G693" s="264"/>
      <c r="H693" s="432" t="s">
        <v>1338</v>
      </c>
      <c r="I693" s="446" t="s">
        <v>728</v>
      </c>
      <c r="J693" s="446">
        <v>6</v>
      </c>
      <c r="K693" s="486">
        <v>3575</v>
      </c>
      <c r="L693" s="266">
        <f>+Tabla1[[#This Row],[Precio Unitario]]*Tabla1[[#This Row],[Cantidad de Insumos]]</f>
        <v>21450</v>
      </c>
      <c r="M693" s="267" t="s">
        <v>1304</v>
      </c>
      <c r="N693" s="265"/>
    </row>
    <row r="694" spans="2:14" x14ac:dyDescent="0.2">
      <c r="B694" s="14" t="str">
        <f>IF(Tabla1[[#This Row],[Código_Actividad]]="","",CONCATENATE(Tabla1[[#This Row],[POA]],".",Tabla1[[#This Row],[SRS]],".",Tabla1[[#This Row],[AREA]],".",Tabla1[[#This Row],[TIPO]]))</f>
        <v/>
      </c>
      <c r="C694" s="14" t="str">
        <f>IF(Tabla1[[#This Row],[Código_Actividad]]="","",'[4]Formulario PPGR1'!#REF!)</f>
        <v/>
      </c>
      <c r="D694" s="14" t="str">
        <f>IF(Tabla1[[#This Row],[Código_Actividad]]="","",'[4]Formulario PPGR1'!#REF!)</f>
        <v/>
      </c>
      <c r="E694" s="14" t="str">
        <f>IF(Tabla1[[#This Row],[Código_Actividad]]="","",'[4]Formulario PPGR1'!#REF!)</f>
        <v/>
      </c>
      <c r="F694" s="14" t="str">
        <f>IF(Tabla1[[#This Row],[Código_Actividad]]="","",'[4]Formulario PPGR1'!#REF!)</f>
        <v/>
      </c>
      <c r="G694" s="264"/>
      <c r="H694" s="432" t="s">
        <v>1339</v>
      </c>
      <c r="I694" s="446" t="s">
        <v>728</v>
      </c>
      <c r="J694" s="446">
        <v>6</v>
      </c>
      <c r="K694" s="486">
        <v>5200</v>
      </c>
      <c r="L694" s="266">
        <f>+Tabla1[[#This Row],[Precio Unitario]]*Tabla1[[#This Row],[Cantidad de Insumos]]</f>
        <v>31200</v>
      </c>
      <c r="M694" s="267" t="s">
        <v>1304</v>
      </c>
      <c r="N694" s="265"/>
    </row>
    <row r="695" spans="2:14" x14ac:dyDescent="0.2">
      <c r="B695" s="14" t="str">
        <f>IF(Tabla1[[#This Row],[Código_Actividad]]="","",CONCATENATE(Tabla1[[#This Row],[POA]],".",Tabla1[[#This Row],[SRS]],".",Tabla1[[#This Row],[AREA]],".",Tabla1[[#This Row],[TIPO]]))</f>
        <v/>
      </c>
      <c r="C695" s="14" t="str">
        <f>IF(Tabla1[[#This Row],[Código_Actividad]]="","",'[4]Formulario PPGR1'!#REF!)</f>
        <v/>
      </c>
      <c r="D695" s="14" t="str">
        <f>IF(Tabla1[[#This Row],[Código_Actividad]]="","",'[4]Formulario PPGR1'!#REF!)</f>
        <v/>
      </c>
      <c r="E695" s="14" t="str">
        <f>IF(Tabla1[[#This Row],[Código_Actividad]]="","",'[4]Formulario PPGR1'!#REF!)</f>
        <v/>
      </c>
      <c r="F695" s="14" t="str">
        <f>IF(Tabla1[[#This Row],[Código_Actividad]]="","",'[4]Formulario PPGR1'!#REF!)</f>
        <v/>
      </c>
      <c r="G695" s="264"/>
      <c r="H695" s="432" t="s">
        <v>1340</v>
      </c>
      <c r="I695" s="446" t="s">
        <v>699</v>
      </c>
      <c r="J695" s="446">
        <v>6</v>
      </c>
      <c r="K695" s="486">
        <v>500</v>
      </c>
      <c r="L695" s="266">
        <f>+Tabla1[[#This Row],[Precio Unitario]]*Tabla1[[#This Row],[Cantidad de Insumos]]</f>
        <v>3000</v>
      </c>
      <c r="M695" s="267" t="s">
        <v>1304</v>
      </c>
      <c r="N695" s="265"/>
    </row>
    <row r="696" spans="2:14" x14ac:dyDescent="0.2">
      <c r="B696" s="14" t="str">
        <f>IF(Tabla1[[#This Row],[Código_Actividad]]="","",CONCATENATE(Tabla1[[#This Row],[POA]],".",Tabla1[[#This Row],[SRS]],".",Tabla1[[#This Row],[AREA]],".",Tabla1[[#This Row],[TIPO]]))</f>
        <v/>
      </c>
      <c r="C696" s="14" t="str">
        <f>IF(Tabla1[[#This Row],[Código_Actividad]]="","",'[4]Formulario PPGR1'!#REF!)</f>
        <v/>
      </c>
      <c r="D696" s="14" t="str">
        <f>IF(Tabla1[[#This Row],[Código_Actividad]]="","",'[4]Formulario PPGR1'!#REF!)</f>
        <v/>
      </c>
      <c r="E696" s="14" t="str">
        <f>IF(Tabla1[[#This Row],[Código_Actividad]]="","",'[4]Formulario PPGR1'!#REF!)</f>
        <v/>
      </c>
      <c r="F696" s="14" t="str">
        <f>IF(Tabla1[[#This Row],[Código_Actividad]]="","",'[4]Formulario PPGR1'!#REF!)</f>
        <v/>
      </c>
      <c r="G696" s="264"/>
      <c r="H696" s="432" t="s">
        <v>1341</v>
      </c>
      <c r="I696" s="446" t="s">
        <v>699</v>
      </c>
      <c r="J696" s="446">
        <v>4</v>
      </c>
      <c r="K696" s="486">
        <v>5700</v>
      </c>
      <c r="L696" s="266">
        <f>+Tabla1[[#This Row],[Precio Unitario]]*Tabla1[[#This Row],[Cantidad de Insumos]]</f>
        <v>22800</v>
      </c>
      <c r="M696" s="267" t="s">
        <v>1304</v>
      </c>
      <c r="N696" s="265"/>
    </row>
    <row r="697" spans="2:14" x14ac:dyDescent="0.2">
      <c r="B697" s="14" t="str">
        <f>IF(Tabla1[[#This Row],[Código_Actividad]]="","",CONCATENATE(Tabla1[[#This Row],[POA]],".",Tabla1[[#This Row],[SRS]],".",Tabla1[[#This Row],[AREA]],".",Tabla1[[#This Row],[TIPO]]))</f>
        <v/>
      </c>
      <c r="C697" s="14" t="str">
        <f>IF(Tabla1[[#This Row],[Código_Actividad]]="","",'[4]Formulario PPGR1'!#REF!)</f>
        <v/>
      </c>
      <c r="D697" s="14" t="str">
        <f>IF(Tabla1[[#This Row],[Código_Actividad]]="","",'[4]Formulario PPGR1'!#REF!)</f>
        <v/>
      </c>
      <c r="E697" s="14" t="str">
        <f>IF(Tabla1[[#This Row],[Código_Actividad]]="","",'[4]Formulario PPGR1'!#REF!)</f>
        <v/>
      </c>
      <c r="F697" s="14" t="str">
        <f>IF(Tabla1[[#This Row],[Código_Actividad]]="","",'[4]Formulario PPGR1'!#REF!)</f>
        <v/>
      </c>
      <c r="G697" s="264"/>
      <c r="H697" s="432" t="s">
        <v>1342</v>
      </c>
      <c r="I697" s="446" t="s">
        <v>739</v>
      </c>
      <c r="J697" s="446">
        <v>70</v>
      </c>
      <c r="K697" s="486">
        <v>1200</v>
      </c>
      <c r="L697" s="266">
        <f>+Tabla1[[#This Row],[Precio Unitario]]*Tabla1[[#This Row],[Cantidad de Insumos]]</f>
        <v>84000</v>
      </c>
      <c r="M697" s="267" t="s">
        <v>1304</v>
      </c>
      <c r="N697" s="265"/>
    </row>
    <row r="698" spans="2:14" x14ac:dyDescent="0.2">
      <c r="B698" s="14" t="str">
        <f>IF(Tabla1[[#This Row],[Código_Actividad]]="","",CONCATENATE(Tabla1[[#This Row],[POA]],".",Tabla1[[#This Row],[SRS]],".",Tabla1[[#This Row],[AREA]],".",Tabla1[[#This Row],[TIPO]]))</f>
        <v/>
      </c>
      <c r="C698" s="14" t="str">
        <f>IF(Tabla1[[#This Row],[Código_Actividad]]="","",'[4]Formulario PPGR1'!#REF!)</f>
        <v/>
      </c>
      <c r="D698" s="14" t="str">
        <f>IF(Tabla1[[#This Row],[Código_Actividad]]="","",'[4]Formulario PPGR1'!#REF!)</f>
        <v/>
      </c>
      <c r="E698" s="14" t="str">
        <f>IF(Tabla1[[#This Row],[Código_Actividad]]="","",'[4]Formulario PPGR1'!#REF!)</f>
        <v/>
      </c>
      <c r="F698" s="14" t="str">
        <f>IF(Tabla1[[#This Row],[Código_Actividad]]="","",'[4]Formulario PPGR1'!#REF!)</f>
        <v/>
      </c>
      <c r="G698" s="264"/>
      <c r="H698" s="432" t="s">
        <v>1343</v>
      </c>
      <c r="I698" s="446" t="s">
        <v>699</v>
      </c>
      <c r="J698" s="446">
        <v>65</v>
      </c>
      <c r="K698" s="486">
        <v>5040</v>
      </c>
      <c r="L698" s="266">
        <f>+Tabla1[[#This Row],[Precio Unitario]]*Tabla1[[#This Row],[Cantidad de Insumos]]</f>
        <v>327600</v>
      </c>
      <c r="M698" s="267" t="s">
        <v>1304</v>
      </c>
      <c r="N698" s="265"/>
    </row>
    <row r="699" spans="2:14" x14ac:dyDescent="0.2">
      <c r="B699" s="14" t="str">
        <f>IF(Tabla1[[#This Row],[Código_Actividad]]="","",CONCATENATE(Tabla1[[#This Row],[POA]],".",Tabla1[[#This Row],[SRS]],".",Tabla1[[#This Row],[AREA]],".",Tabla1[[#This Row],[TIPO]]))</f>
        <v/>
      </c>
      <c r="C699" s="14" t="str">
        <f>IF(Tabla1[[#This Row],[Código_Actividad]]="","",'[4]Formulario PPGR1'!#REF!)</f>
        <v/>
      </c>
      <c r="D699" s="14" t="str">
        <f>IF(Tabla1[[#This Row],[Código_Actividad]]="","",'[4]Formulario PPGR1'!#REF!)</f>
        <v/>
      </c>
      <c r="E699" s="14" t="str">
        <f>IF(Tabla1[[#This Row],[Código_Actividad]]="","",'[4]Formulario PPGR1'!#REF!)</f>
        <v/>
      </c>
      <c r="F699" s="14" t="str">
        <f>IF(Tabla1[[#This Row],[Código_Actividad]]="","",'[4]Formulario PPGR1'!#REF!)</f>
        <v/>
      </c>
      <c r="G699" s="264"/>
      <c r="H699" s="432" t="s">
        <v>1344</v>
      </c>
      <c r="I699" s="446" t="s">
        <v>699</v>
      </c>
      <c r="J699" s="446">
        <v>3</v>
      </c>
      <c r="K699" s="486">
        <v>5400</v>
      </c>
      <c r="L699" s="266">
        <f>+Tabla1[[#This Row],[Precio Unitario]]*Tabla1[[#This Row],[Cantidad de Insumos]]</f>
        <v>16200</v>
      </c>
      <c r="M699" s="267" t="s">
        <v>1304</v>
      </c>
      <c r="N699" s="265"/>
    </row>
    <row r="700" spans="2:14" x14ac:dyDescent="0.2">
      <c r="B700" s="14" t="str">
        <f>IF(Tabla1[[#This Row],[Código_Actividad]]="","",CONCATENATE(Tabla1[[#This Row],[POA]],".",Tabla1[[#This Row],[SRS]],".",Tabla1[[#This Row],[AREA]],".",Tabla1[[#This Row],[TIPO]]))</f>
        <v/>
      </c>
      <c r="C700" s="14" t="str">
        <f>IF(Tabla1[[#This Row],[Código_Actividad]]="","",'[4]Formulario PPGR1'!#REF!)</f>
        <v/>
      </c>
      <c r="D700" s="14" t="str">
        <f>IF(Tabla1[[#This Row],[Código_Actividad]]="","",'[4]Formulario PPGR1'!#REF!)</f>
        <v/>
      </c>
      <c r="E700" s="14" t="str">
        <f>IF(Tabla1[[#This Row],[Código_Actividad]]="","",'[4]Formulario PPGR1'!#REF!)</f>
        <v/>
      </c>
      <c r="F700" s="14" t="str">
        <f>IF(Tabla1[[#This Row],[Código_Actividad]]="","",'[4]Formulario PPGR1'!#REF!)</f>
        <v/>
      </c>
      <c r="G700" s="264"/>
      <c r="H700" s="460" t="s">
        <v>1345</v>
      </c>
      <c r="I700" s="446" t="s">
        <v>749</v>
      </c>
      <c r="J700" s="446">
        <v>2</v>
      </c>
      <c r="K700" s="486">
        <v>2500</v>
      </c>
      <c r="L700" s="266">
        <f>+Tabla1[[#This Row],[Precio Unitario]]*Tabla1[[#This Row],[Cantidad de Insumos]]</f>
        <v>5000</v>
      </c>
      <c r="M700" s="267" t="s">
        <v>1304</v>
      </c>
      <c r="N700" s="265"/>
    </row>
    <row r="701" spans="2:14" x14ac:dyDescent="0.2">
      <c r="B701" s="14" t="str">
        <f>IF(Tabla1[[#This Row],[Código_Actividad]]="","",CONCATENATE(Tabla1[[#This Row],[POA]],".",Tabla1[[#This Row],[SRS]],".",Tabla1[[#This Row],[AREA]],".",Tabla1[[#This Row],[TIPO]]))</f>
        <v/>
      </c>
      <c r="C701" s="14" t="str">
        <f>IF(Tabla1[[#This Row],[Código_Actividad]]="","",'[4]Formulario PPGR1'!#REF!)</f>
        <v/>
      </c>
      <c r="D701" s="14" t="str">
        <f>IF(Tabla1[[#This Row],[Código_Actividad]]="","",'[4]Formulario PPGR1'!#REF!)</f>
        <v/>
      </c>
      <c r="E701" s="14" t="str">
        <f>IF(Tabla1[[#This Row],[Código_Actividad]]="","",'[4]Formulario PPGR1'!#REF!)</f>
        <v/>
      </c>
      <c r="F701" s="14" t="str">
        <f>IF(Tabla1[[#This Row],[Código_Actividad]]="","",'[4]Formulario PPGR1'!#REF!)</f>
        <v/>
      </c>
      <c r="G701" s="264"/>
      <c r="H701" s="460" t="s">
        <v>1346</v>
      </c>
      <c r="I701" s="446" t="s">
        <v>699</v>
      </c>
      <c r="J701" s="446">
        <v>50</v>
      </c>
      <c r="K701" s="486">
        <v>80</v>
      </c>
      <c r="L701" s="266">
        <f>+Tabla1[[#This Row],[Precio Unitario]]*Tabla1[[#This Row],[Cantidad de Insumos]]</f>
        <v>4000</v>
      </c>
      <c r="M701" s="267" t="s">
        <v>1304</v>
      </c>
      <c r="N701" s="265"/>
    </row>
    <row r="702" spans="2:14" x14ac:dyDescent="0.2">
      <c r="B702" s="14" t="str">
        <f>IF(Tabla1[[#This Row],[Código_Actividad]]="","",CONCATENATE(Tabla1[[#This Row],[POA]],".",Tabla1[[#This Row],[SRS]],".",Tabla1[[#This Row],[AREA]],".",Tabla1[[#This Row],[TIPO]]))</f>
        <v/>
      </c>
      <c r="C702" s="14" t="str">
        <f>IF(Tabla1[[#This Row],[Código_Actividad]]="","",'[4]Formulario PPGR1'!#REF!)</f>
        <v/>
      </c>
      <c r="D702" s="14" t="str">
        <f>IF(Tabla1[[#This Row],[Código_Actividad]]="","",'[4]Formulario PPGR1'!#REF!)</f>
        <v/>
      </c>
      <c r="E702" s="14" t="str">
        <f>IF(Tabla1[[#This Row],[Código_Actividad]]="","",'[4]Formulario PPGR1'!#REF!)</f>
        <v/>
      </c>
      <c r="F702" s="14" t="str">
        <f>IF(Tabla1[[#This Row],[Código_Actividad]]="","",'[4]Formulario PPGR1'!#REF!)</f>
        <v/>
      </c>
      <c r="G702" s="264"/>
      <c r="H702" s="471" t="s">
        <v>1347</v>
      </c>
      <c r="I702" s="504" t="s">
        <v>699</v>
      </c>
      <c r="J702" s="504">
        <v>3</v>
      </c>
      <c r="K702" s="505">
        <v>3200</v>
      </c>
      <c r="L702" s="266">
        <f>+Tabla1[[#This Row],[Precio Unitario]]*Tabla1[[#This Row],[Cantidad de Insumos]]</f>
        <v>9600</v>
      </c>
      <c r="M702" s="267" t="s">
        <v>1304</v>
      </c>
      <c r="N702" s="265"/>
    </row>
    <row r="703" spans="2:14" x14ac:dyDescent="0.2">
      <c r="B703" s="14" t="str">
        <f>IF(Tabla1[[#This Row],[Código_Actividad]]="","",CONCATENATE(Tabla1[[#This Row],[POA]],".",Tabla1[[#This Row],[SRS]],".",Tabla1[[#This Row],[AREA]],".",Tabla1[[#This Row],[TIPO]]))</f>
        <v/>
      </c>
      <c r="C703" s="14" t="str">
        <f>IF(Tabla1[[#This Row],[Código_Actividad]]="","",'[4]Formulario PPGR1'!#REF!)</f>
        <v/>
      </c>
      <c r="D703" s="14" t="str">
        <f>IF(Tabla1[[#This Row],[Código_Actividad]]="","",'[4]Formulario PPGR1'!#REF!)</f>
        <v/>
      </c>
      <c r="E703" s="14" t="str">
        <f>IF(Tabla1[[#This Row],[Código_Actividad]]="","",'[4]Formulario PPGR1'!#REF!)</f>
        <v/>
      </c>
      <c r="F703" s="14" t="str">
        <f>IF(Tabla1[[#This Row],[Código_Actividad]]="","",'[4]Formulario PPGR1'!#REF!)</f>
        <v/>
      </c>
      <c r="G703" s="264"/>
      <c r="H703" s="432" t="s">
        <v>1348</v>
      </c>
      <c r="I703" s="446" t="s">
        <v>699</v>
      </c>
      <c r="J703" s="446">
        <v>9</v>
      </c>
      <c r="K703" s="486">
        <v>5200</v>
      </c>
      <c r="L703" s="266">
        <f>+Tabla1[[#This Row],[Precio Unitario]]*Tabla1[[#This Row],[Cantidad de Insumos]]</f>
        <v>46800</v>
      </c>
      <c r="M703" s="267" t="s">
        <v>1304</v>
      </c>
      <c r="N703" s="265"/>
    </row>
    <row r="704" spans="2:14" x14ac:dyDescent="0.2">
      <c r="B704" s="14" t="str">
        <f>IF(Tabla1[[#This Row],[Código_Actividad]]="","",CONCATENATE(Tabla1[[#This Row],[POA]],".",Tabla1[[#This Row],[SRS]],".",Tabla1[[#This Row],[AREA]],".",Tabla1[[#This Row],[TIPO]]))</f>
        <v/>
      </c>
      <c r="C704" s="14" t="str">
        <f>IF(Tabla1[[#This Row],[Código_Actividad]]="","",'[4]Formulario PPGR1'!#REF!)</f>
        <v/>
      </c>
      <c r="D704" s="14" t="str">
        <f>IF(Tabla1[[#This Row],[Código_Actividad]]="","",'[4]Formulario PPGR1'!#REF!)</f>
        <v/>
      </c>
      <c r="E704" s="14" t="str">
        <f>IF(Tabla1[[#This Row],[Código_Actividad]]="","",'[4]Formulario PPGR1'!#REF!)</f>
        <v/>
      </c>
      <c r="F704" s="14" t="str">
        <f>IF(Tabla1[[#This Row],[Código_Actividad]]="","",'[4]Formulario PPGR1'!#REF!)</f>
        <v/>
      </c>
      <c r="G704" s="264"/>
      <c r="H704" s="432" t="s">
        <v>1349</v>
      </c>
      <c r="I704" s="446" t="s">
        <v>1327</v>
      </c>
      <c r="J704" s="446">
        <v>50</v>
      </c>
      <c r="K704" s="486">
        <v>325</v>
      </c>
      <c r="L704" s="266">
        <f>+Tabla1[[#This Row],[Precio Unitario]]*Tabla1[[#This Row],[Cantidad de Insumos]]</f>
        <v>16250</v>
      </c>
      <c r="M704" s="267" t="s">
        <v>1304</v>
      </c>
      <c r="N704" s="265"/>
    </row>
    <row r="705" spans="2:14" x14ac:dyDescent="0.2">
      <c r="B705" s="14" t="str">
        <f>IF(Tabla1[[#This Row],[Código_Actividad]]="","",CONCATENATE(Tabla1[[#This Row],[POA]],".",Tabla1[[#This Row],[SRS]],".",Tabla1[[#This Row],[AREA]],".",Tabla1[[#This Row],[TIPO]]))</f>
        <v/>
      </c>
      <c r="C705" s="14" t="str">
        <f>IF(Tabla1[[#This Row],[Código_Actividad]]="","",'[4]Formulario PPGR1'!#REF!)</f>
        <v/>
      </c>
      <c r="D705" s="14" t="str">
        <f>IF(Tabla1[[#This Row],[Código_Actividad]]="","",'[4]Formulario PPGR1'!#REF!)</f>
        <v/>
      </c>
      <c r="E705" s="14" t="str">
        <f>IF(Tabla1[[#This Row],[Código_Actividad]]="","",'[4]Formulario PPGR1'!#REF!)</f>
        <v/>
      </c>
      <c r="F705" s="14" t="str">
        <f>IF(Tabla1[[#This Row],[Código_Actividad]]="","",'[4]Formulario PPGR1'!#REF!)</f>
        <v/>
      </c>
      <c r="G705" s="264"/>
      <c r="H705" s="432" t="s">
        <v>1350</v>
      </c>
      <c r="I705" s="446" t="s">
        <v>1327</v>
      </c>
      <c r="J705" s="446">
        <v>90</v>
      </c>
      <c r="K705" s="486">
        <v>395</v>
      </c>
      <c r="L705" s="266">
        <f>+Tabla1[[#This Row],[Precio Unitario]]*Tabla1[[#This Row],[Cantidad de Insumos]]</f>
        <v>35550</v>
      </c>
      <c r="M705" s="267" t="s">
        <v>1304</v>
      </c>
      <c r="N705" s="265"/>
    </row>
    <row r="706" spans="2:14" x14ac:dyDescent="0.2">
      <c r="B706" s="14" t="str">
        <f>IF(Tabla1[[#This Row],[Código_Actividad]]="","",CONCATENATE(Tabla1[[#This Row],[POA]],".",Tabla1[[#This Row],[SRS]],".",Tabla1[[#This Row],[AREA]],".",Tabla1[[#This Row],[TIPO]]))</f>
        <v/>
      </c>
      <c r="C706" s="14" t="str">
        <f>IF(Tabla1[[#This Row],[Código_Actividad]]="","",'[4]Formulario PPGR1'!#REF!)</f>
        <v/>
      </c>
      <c r="D706" s="14" t="str">
        <f>IF(Tabla1[[#This Row],[Código_Actividad]]="","",'[4]Formulario PPGR1'!#REF!)</f>
        <v/>
      </c>
      <c r="E706" s="14" t="str">
        <f>IF(Tabla1[[#This Row],[Código_Actividad]]="","",'[4]Formulario PPGR1'!#REF!)</f>
        <v/>
      </c>
      <c r="F706" s="14" t="str">
        <f>IF(Tabla1[[#This Row],[Código_Actividad]]="","",'[4]Formulario PPGR1'!#REF!)</f>
        <v/>
      </c>
      <c r="G706" s="264"/>
      <c r="H706" s="432" t="s">
        <v>1351</v>
      </c>
      <c r="I706" s="446" t="s">
        <v>1327</v>
      </c>
      <c r="J706" s="446">
        <v>100</v>
      </c>
      <c r="K706" s="486">
        <v>165</v>
      </c>
      <c r="L706" s="266">
        <f>+Tabla1[[#This Row],[Precio Unitario]]*Tabla1[[#This Row],[Cantidad de Insumos]]</f>
        <v>16500</v>
      </c>
      <c r="M706" s="267" t="s">
        <v>1304</v>
      </c>
      <c r="N706" s="265"/>
    </row>
    <row r="707" spans="2:14" x14ac:dyDescent="0.2">
      <c r="B707" s="14" t="str">
        <f>IF(Tabla1[[#This Row],[Código_Actividad]]="","",CONCATENATE(Tabla1[[#This Row],[POA]],".",Tabla1[[#This Row],[SRS]],".",Tabla1[[#This Row],[AREA]],".",Tabla1[[#This Row],[TIPO]]))</f>
        <v/>
      </c>
      <c r="C707" s="14" t="str">
        <f>IF(Tabla1[[#This Row],[Código_Actividad]]="","",'[4]Formulario PPGR1'!#REF!)</f>
        <v/>
      </c>
      <c r="D707" s="14" t="str">
        <f>IF(Tabla1[[#This Row],[Código_Actividad]]="","",'[4]Formulario PPGR1'!#REF!)</f>
        <v/>
      </c>
      <c r="E707" s="14" t="str">
        <f>IF(Tabla1[[#This Row],[Código_Actividad]]="","",'[4]Formulario PPGR1'!#REF!)</f>
        <v/>
      </c>
      <c r="F707" s="14" t="str">
        <f>IF(Tabla1[[#This Row],[Código_Actividad]]="","",'[4]Formulario PPGR1'!#REF!)</f>
        <v/>
      </c>
      <c r="G707" s="264"/>
      <c r="H707" s="432" t="s">
        <v>1352</v>
      </c>
      <c r="I707" s="446" t="s">
        <v>1327</v>
      </c>
      <c r="J707" s="446">
        <v>60</v>
      </c>
      <c r="K707" s="486">
        <v>25</v>
      </c>
      <c r="L707" s="266">
        <f>+Tabla1[[#This Row],[Precio Unitario]]*Tabla1[[#This Row],[Cantidad de Insumos]]</f>
        <v>1500</v>
      </c>
      <c r="M707" s="267" t="s">
        <v>1304</v>
      </c>
      <c r="N707" s="265"/>
    </row>
    <row r="708" spans="2:14" x14ac:dyDescent="0.2">
      <c r="B708" s="14" t="str">
        <f>IF(Tabla1[[#This Row],[Código_Actividad]]="","",CONCATENATE(Tabla1[[#This Row],[POA]],".",Tabla1[[#This Row],[SRS]],".",Tabla1[[#This Row],[AREA]],".",Tabla1[[#This Row],[TIPO]]))</f>
        <v/>
      </c>
      <c r="C708" s="14" t="str">
        <f>IF(Tabla1[[#This Row],[Código_Actividad]]="","",'[4]Formulario PPGR1'!#REF!)</f>
        <v/>
      </c>
      <c r="D708" s="14" t="str">
        <f>IF(Tabla1[[#This Row],[Código_Actividad]]="","",'[4]Formulario PPGR1'!#REF!)</f>
        <v/>
      </c>
      <c r="E708" s="14" t="str">
        <f>IF(Tabla1[[#This Row],[Código_Actividad]]="","",'[4]Formulario PPGR1'!#REF!)</f>
        <v/>
      </c>
      <c r="F708" s="14" t="str">
        <f>IF(Tabla1[[#This Row],[Código_Actividad]]="","",'[4]Formulario PPGR1'!#REF!)</f>
        <v/>
      </c>
      <c r="G708" s="264"/>
      <c r="H708" s="432" t="s">
        <v>1353</v>
      </c>
      <c r="I708" s="446" t="s">
        <v>728</v>
      </c>
      <c r="J708" s="446">
        <v>10</v>
      </c>
      <c r="K708" s="486">
        <v>365</v>
      </c>
      <c r="L708" s="266">
        <f>+Tabla1[[#This Row],[Precio Unitario]]*Tabla1[[#This Row],[Cantidad de Insumos]]</f>
        <v>3650</v>
      </c>
      <c r="M708" s="267" t="s">
        <v>1304</v>
      </c>
      <c r="N708" s="265"/>
    </row>
    <row r="709" spans="2:14" x14ac:dyDescent="0.2">
      <c r="B709" s="14" t="str">
        <f>IF(Tabla1[[#This Row],[Código_Actividad]]="","",CONCATENATE(Tabla1[[#This Row],[POA]],".",Tabla1[[#This Row],[SRS]],".",Tabla1[[#This Row],[AREA]],".",Tabla1[[#This Row],[TIPO]]))</f>
        <v/>
      </c>
      <c r="C709" s="14" t="str">
        <f>IF(Tabla1[[#This Row],[Código_Actividad]]="","",'[4]Formulario PPGR1'!#REF!)</f>
        <v/>
      </c>
      <c r="D709" s="14" t="str">
        <f>IF(Tabla1[[#This Row],[Código_Actividad]]="","",'[4]Formulario PPGR1'!#REF!)</f>
        <v/>
      </c>
      <c r="E709" s="14" t="str">
        <f>IF(Tabla1[[#This Row],[Código_Actividad]]="","",'[4]Formulario PPGR1'!#REF!)</f>
        <v/>
      </c>
      <c r="F709" s="14" t="str">
        <f>IF(Tabla1[[#This Row],[Código_Actividad]]="","",'[4]Formulario PPGR1'!#REF!)</f>
        <v/>
      </c>
      <c r="G709" s="264"/>
      <c r="H709" s="432" t="s">
        <v>1354</v>
      </c>
      <c r="I709" s="446" t="s">
        <v>1327</v>
      </c>
      <c r="J709" s="446">
        <v>180</v>
      </c>
      <c r="K709" s="486">
        <v>85</v>
      </c>
      <c r="L709" s="266">
        <f>+Tabla1[[#This Row],[Precio Unitario]]*Tabla1[[#This Row],[Cantidad de Insumos]]</f>
        <v>15300</v>
      </c>
      <c r="M709" s="267" t="s">
        <v>1304</v>
      </c>
      <c r="N709" s="265"/>
    </row>
    <row r="710" spans="2:14" x14ac:dyDescent="0.2">
      <c r="B710" s="14" t="str">
        <f>IF(Tabla1[[#This Row],[Código_Actividad]]="","",CONCATENATE(Tabla1[[#This Row],[POA]],".",Tabla1[[#This Row],[SRS]],".",Tabla1[[#This Row],[AREA]],".",Tabla1[[#This Row],[TIPO]]))</f>
        <v/>
      </c>
      <c r="C710" s="14" t="str">
        <f>IF(Tabla1[[#This Row],[Código_Actividad]]="","",'[4]Formulario PPGR1'!#REF!)</f>
        <v/>
      </c>
      <c r="D710" s="14" t="str">
        <f>IF(Tabla1[[#This Row],[Código_Actividad]]="","",'[4]Formulario PPGR1'!#REF!)</f>
        <v/>
      </c>
      <c r="E710" s="14" t="str">
        <f>IF(Tabla1[[#This Row],[Código_Actividad]]="","",'[4]Formulario PPGR1'!#REF!)</f>
        <v/>
      </c>
      <c r="F710" s="14" t="str">
        <f>IF(Tabla1[[#This Row],[Código_Actividad]]="","",'[4]Formulario PPGR1'!#REF!)</f>
        <v/>
      </c>
      <c r="G710" s="264"/>
      <c r="H710" s="432" t="s">
        <v>1355</v>
      </c>
      <c r="I710" s="446" t="s">
        <v>1327</v>
      </c>
      <c r="J710" s="446">
        <v>25</v>
      </c>
      <c r="K710" s="486">
        <v>61</v>
      </c>
      <c r="L710" s="266">
        <f>+Tabla1[[#This Row],[Precio Unitario]]*Tabla1[[#This Row],[Cantidad de Insumos]]</f>
        <v>1525</v>
      </c>
      <c r="M710" s="267" t="s">
        <v>1304</v>
      </c>
      <c r="N710" s="265"/>
    </row>
    <row r="711" spans="2:14" x14ac:dyDescent="0.2">
      <c r="B711" s="14" t="str">
        <f>IF(Tabla1[[#This Row],[Código_Actividad]]="","",CONCATENATE(Tabla1[[#This Row],[POA]],".",Tabla1[[#This Row],[SRS]],".",Tabla1[[#This Row],[AREA]],".",Tabla1[[#This Row],[TIPO]]))</f>
        <v/>
      </c>
      <c r="C711" s="14" t="str">
        <f>IF(Tabla1[[#This Row],[Código_Actividad]]="","",'[4]Formulario PPGR1'!#REF!)</f>
        <v/>
      </c>
      <c r="D711" s="14" t="str">
        <f>IF(Tabla1[[#This Row],[Código_Actividad]]="","",'[4]Formulario PPGR1'!#REF!)</f>
        <v/>
      </c>
      <c r="E711" s="14" t="str">
        <f>IF(Tabla1[[#This Row],[Código_Actividad]]="","",'[4]Formulario PPGR1'!#REF!)</f>
        <v/>
      </c>
      <c r="F711" s="14" t="str">
        <f>IF(Tabla1[[#This Row],[Código_Actividad]]="","",'[4]Formulario PPGR1'!#REF!)</f>
        <v/>
      </c>
      <c r="G711" s="264"/>
      <c r="H711" s="432" t="s">
        <v>1356</v>
      </c>
      <c r="I711" s="446" t="s">
        <v>1327</v>
      </c>
      <c r="J711" s="446">
        <v>150</v>
      </c>
      <c r="K711" s="486">
        <v>85</v>
      </c>
      <c r="L711" s="266">
        <f>+Tabla1[[#This Row],[Precio Unitario]]*Tabla1[[#This Row],[Cantidad de Insumos]]</f>
        <v>12750</v>
      </c>
      <c r="M711" s="267" t="s">
        <v>1304</v>
      </c>
      <c r="N711" s="265"/>
    </row>
    <row r="712" spans="2:14" x14ac:dyDescent="0.2">
      <c r="B712" s="14" t="str">
        <f>IF(Tabla1[[#This Row],[Código_Actividad]]="","",CONCATENATE(Tabla1[[#This Row],[POA]],".",Tabla1[[#This Row],[SRS]],".",Tabla1[[#This Row],[AREA]],".",Tabla1[[#This Row],[TIPO]]))</f>
        <v/>
      </c>
      <c r="C712" s="14" t="str">
        <f>IF(Tabla1[[#This Row],[Código_Actividad]]="","",'[4]Formulario PPGR1'!#REF!)</f>
        <v/>
      </c>
      <c r="D712" s="14" t="str">
        <f>IF(Tabla1[[#This Row],[Código_Actividad]]="","",'[4]Formulario PPGR1'!#REF!)</f>
        <v/>
      </c>
      <c r="E712" s="14" t="str">
        <f>IF(Tabla1[[#This Row],[Código_Actividad]]="","",'[4]Formulario PPGR1'!#REF!)</f>
        <v/>
      </c>
      <c r="F712" s="14" t="str">
        <f>IF(Tabla1[[#This Row],[Código_Actividad]]="","",'[4]Formulario PPGR1'!#REF!)</f>
        <v/>
      </c>
      <c r="G712" s="264"/>
      <c r="H712" s="432" t="s">
        <v>1357</v>
      </c>
      <c r="I712" s="446" t="s">
        <v>1358</v>
      </c>
      <c r="J712" s="446">
        <v>15</v>
      </c>
      <c r="K712" s="486">
        <v>275</v>
      </c>
      <c r="L712" s="266">
        <f>+Tabla1[[#This Row],[Precio Unitario]]*Tabla1[[#This Row],[Cantidad de Insumos]]</f>
        <v>4125</v>
      </c>
      <c r="M712" s="267" t="s">
        <v>1304</v>
      </c>
      <c r="N712" s="265"/>
    </row>
    <row r="713" spans="2:14" x14ac:dyDescent="0.2">
      <c r="B713" s="14" t="str">
        <f>IF(Tabla1[[#This Row],[Código_Actividad]]="","",CONCATENATE(Tabla1[[#This Row],[POA]],".",Tabla1[[#This Row],[SRS]],".",Tabla1[[#This Row],[AREA]],".",Tabla1[[#This Row],[TIPO]]))</f>
        <v/>
      </c>
      <c r="C713" s="14" t="str">
        <f>IF(Tabla1[[#This Row],[Código_Actividad]]="","",'[4]Formulario PPGR1'!#REF!)</f>
        <v/>
      </c>
      <c r="D713" s="14" t="str">
        <f>IF(Tabla1[[#This Row],[Código_Actividad]]="","",'[4]Formulario PPGR1'!#REF!)</f>
        <v/>
      </c>
      <c r="E713" s="14" t="str">
        <f>IF(Tabla1[[#This Row],[Código_Actividad]]="","",'[4]Formulario PPGR1'!#REF!)</f>
        <v/>
      </c>
      <c r="F713" s="14" t="str">
        <f>IF(Tabla1[[#This Row],[Código_Actividad]]="","",'[4]Formulario PPGR1'!#REF!)</f>
        <v/>
      </c>
      <c r="G713" s="264"/>
      <c r="H713" s="432" t="s">
        <v>1359</v>
      </c>
      <c r="I713" s="446" t="s">
        <v>1327</v>
      </c>
      <c r="J713" s="446">
        <v>10</v>
      </c>
      <c r="K713" s="486">
        <v>625</v>
      </c>
      <c r="L713" s="266">
        <f>+Tabla1[[#This Row],[Precio Unitario]]*Tabla1[[#This Row],[Cantidad de Insumos]]</f>
        <v>6250</v>
      </c>
      <c r="M713" s="267" t="s">
        <v>1304</v>
      </c>
      <c r="N713" s="265"/>
    </row>
    <row r="714" spans="2:14" x14ac:dyDescent="0.2">
      <c r="B714" s="14" t="str">
        <f>IF(Tabla1[[#This Row],[Código_Actividad]]="","",CONCATENATE(Tabla1[[#This Row],[POA]],".",Tabla1[[#This Row],[SRS]],".",Tabla1[[#This Row],[AREA]],".",Tabla1[[#This Row],[TIPO]]))</f>
        <v/>
      </c>
      <c r="C714" s="14" t="str">
        <f>IF(Tabla1[[#This Row],[Código_Actividad]]="","",'[4]Formulario PPGR1'!#REF!)</f>
        <v/>
      </c>
      <c r="D714" s="14" t="str">
        <f>IF(Tabla1[[#This Row],[Código_Actividad]]="","",'[4]Formulario PPGR1'!#REF!)</f>
        <v/>
      </c>
      <c r="E714" s="14" t="str">
        <f>IF(Tabla1[[#This Row],[Código_Actividad]]="","",'[4]Formulario PPGR1'!#REF!)</f>
        <v/>
      </c>
      <c r="F714" s="14" t="str">
        <f>IF(Tabla1[[#This Row],[Código_Actividad]]="","",'[4]Formulario PPGR1'!#REF!)</f>
        <v/>
      </c>
      <c r="G714" s="264"/>
      <c r="H714" s="432" t="s">
        <v>1360</v>
      </c>
      <c r="I714" s="446" t="s">
        <v>1327</v>
      </c>
      <c r="J714" s="446">
        <v>10</v>
      </c>
      <c r="K714" s="486">
        <v>625</v>
      </c>
      <c r="L714" s="266">
        <f>+Tabla1[[#This Row],[Precio Unitario]]*Tabla1[[#This Row],[Cantidad de Insumos]]</f>
        <v>6250</v>
      </c>
      <c r="M714" s="267" t="s">
        <v>1304</v>
      </c>
      <c r="N714" s="265"/>
    </row>
    <row r="715" spans="2:14" x14ac:dyDescent="0.2">
      <c r="B715" s="14" t="str">
        <f>IF(Tabla1[[#This Row],[Código_Actividad]]="","",CONCATENATE(Tabla1[[#This Row],[POA]],".",Tabla1[[#This Row],[SRS]],".",Tabla1[[#This Row],[AREA]],".",Tabla1[[#This Row],[TIPO]]))</f>
        <v/>
      </c>
      <c r="C715" s="14" t="str">
        <f>IF(Tabla1[[#This Row],[Código_Actividad]]="","",'[4]Formulario PPGR1'!#REF!)</f>
        <v/>
      </c>
      <c r="D715" s="14" t="str">
        <f>IF(Tabla1[[#This Row],[Código_Actividad]]="","",'[4]Formulario PPGR1'!#REF!)</f>
        <v/>
      </c>
      <c r="E715" s="14" t="str">
        <f>IF(Tabla1[[#This Row],[Código_Actividad]]="","",'[4]Formulario PPGR1'!#REF!)</f>
        <v/>
      </c>
      <c r="F715" s="14" t="str">
        <f>IF(Tabla1[[#This Row],[Código_Actividad]]="","",'[4]Formulario PPGR1'!#REF!)</f>
        <v/>
      </c>
      <c r="G715" s="264"/>
      <c r="H715" s="432" t="s">
        <v>1361</v>
      </c>
      <c r="I715" s="446" t="s">
        <v>1327</v>
      </c>
      <c r="J715" s="446">
        <v>50</v>
      </c>
      <c r="K715" s="486">
        <v>50</v>
      </c>
      <c r="L715" s="266">
        <f>+Tabla1[[#This Row],[Precio Unitario]]*Tabla1[[#This Row],[Cantidad de Insumos]]</f>
        <v>2500</v>
      </c>
      <c r="M715" s="267" t="s">
        <v>1304</v>
      </c>
      <c r="N715" s="265"/>
    </row>
    <row r="716" spans="2:14" x14ac:dyDescent="0.2">
      <c r="B716" s="14" t="str">
        <f>IF(Tabla1[[#This Row],[Código_Actividad]]="","",CONCATENATE(Tabla1[[#This Row],[POA]],".",Tabla1[[#This Row],[SRS]],".",Tabla1[[#This Row],[AREA]],".",Tabla1[[#This Row],[TIPO]]))</f>
        <v/>
      </c>
      <c r="C716" s="14" t="str">
        <f>IF(Tabla1[[#This Row],[Código_Actividad]]="","",'[4]Formulario PPGR1'!#REF!)</f>
        <v/>
      </c>
      <c r="D716" s="14" t="str">
        <f>IF(Tabla1[[#This Row],[Código_Actividad]]="","",'[4]Formulario PPGR1'!#REF!)</f>
        <v/>
      </c>
      <c r="E716" s="14" t="str">
        <f>IF(Tabla1[[#This Row],[Código_Actividad]]="","",'[4]Formulario PPGR1'!#REF!)</f>
        <v/>
      </c>
      <c r="F716" s="14" t="str">
        <f>IF(Tabla1[[#This Row],[Código_Actividad]]="","",'[4]Formulario PPGR1'!#REF!)</f>
        <v/>
      </c>
      <c r="G716" s="264"/>
      <c r="H716" s="432" t="s">
        <v>1362</v>
      </c>
      <c r="I716" s="446" t="s">
        <v>1363</v>
      </c>
      <c r="J716" s="446">
        <v>15</v>
      </c>
      <c r="K716" s="486">
        <v>2500</v>
      </c>
      <c r="L716" s="266">
        <f>+Tabla1[[#This Row],[Precio Unitario]]*Tabla1[[#This Row],[Cantidad de Insumos]]</f>
        <v>37500</v>
      </c>
      <c r="M716" s="267" t="s">
        <v>1304</v>
      </c>
      <c r="N716" s="265"/>
    </row>
    <row r="717" spans="2:14" x14ac:dyDescent="0.2">
      <c r="B717" s="14" t="str">
        <f>IF(Tabla1[[#This Row],[Código_Actividad]]="","",CONCATENATE(Tabla1[[#This Row],[POA]],".",Tabla1[[#This Row],[SRS]],".",Tabla1[[#This Row],[AREA]],".",Tabla1[[#This Row],[TIPO]]))</f>
        <v/>
      </c>
      <c r="C717" s="14" t="str">
        <f>IF(Tabla1[[#This Row],[Código_Actividad]]="","",'[4]Formulario PPGR1'!#REF!)</f>
        <v/>
      </c>
      <c r="D717" s="14" t="str">
        <f>IF(Tabla1[[#This Row],[Código_Actividad]]="","",'[4]Formulario PPGR1'!#REF!)</f>
        <v/>
      </c>
      <c r="E717" s="14" t="str">
        <f>IF(Tabla1[[#This Row],[Código_Actividad]]="","",'[4]Formulario PPGR1'!#REF!)</f>
        <v/>
      </c>
      <c r="F717" s="14" t="str">
        <f>IF(Tabla1[[#This Row],[Código_Actividad]]="","",'[4]Formulario PPGR1'!#REF!)</f>
        <v/>
      </c>
      <c r="G717" s="264"/>
      <c r="H717" s="432" t="s">
        <v>1364</v>
      </c>
      <c r="I717" s="446" t="s">
        <v>1365</v>
      </c>
      <c r="J717" s="446">
        <v>4400</v>
      </c>
      <c r="K717" s="486">
        <v>15</v>
      </c>
      <c r="L717" s="266">
        <f>+Tabla1[[#This Row],[Precio Unitario]]*Tabla1[[#This Row],[Cantidad de Insumos]]</f>
        <v>66000</v>
      </c>
      <c r="M717" s="267" t="s">
        <v>1304</v>
      </c>
      <c r="N717" s="265"/>
    </row>
    <row r="718" spans="2:14" x14ac:dyDescent="0.2">
      <c r="B718" s="14" t="str">
        <f>IF(Tabla1[[#This Row],[Código_Actividad]]="","",CONCATENATE(Tabla1[[#This Row],[POA]],".",Tabla1[[#This Row],[SRS]],".",Tabla1[[#This Row],[AREA]],".",Tabla1[[#This Row],[TIPO]]))</f>
        <v/>
      </c>
      <c r="C718" s="14" t="str">
        <f>IF(Tabla1[[#This Row],[Código_Actividad]]="","",'[4]Formulario PPGR1'!#REF!)</f>
        <v/>
      </c>
      <c r="D718" s="14" t="str">
        <f>IF(Tabla1[[#This Row],[Código_Actividad]]="","",'[4]Formulario PPGR1'!#REF!)</f>
        <v/>
      </c>
      <c r="E718" s="14" t="str">
        <f>IF(Tabla1[[#This Row],[Código_Actividad]]="","",'[4]Formulario PPGR1'!#REF!)</f>
        <v/>
      </c>
      <c r="F718" s="14" t="str">
        <f>IF(Tabla1[[#This Row],[Código_Actividad]]="","",'[4]Formulario PPGR1'!#REF!)</f>
        <v/>
      </c>
      <c r="G718" s="264"/>
      <c r="H718" s="432" t="s">
        <v>1366</v>
      </c>
      <c r="I718" s="446" t="s">
        <v>1327</v>
      </c>
      <c r="J718" s="446">
        <v>10</v>
      </c>
      <c r="K718" s="486">
        <v>625</v>
      </c>
      <c r="L718" s="266">
        <f>+Tabla1[[#This Row],[Precio Unitario]]*Tabla1[[#This Row],[Cantidad de Insumos]]</f>
        <v>6250</v>
      </c>
      <c r="M718" s="267" t="s">
        <v>1304</v>
      </c>
      <c r="N718" s="265"/>
    </row>
    <row r="719" spans="2:14" x14ac:dyDescent="0.2">
      <c r="B719" s="14" t="str">
        <f>IF(Tabla1[[#This Row],[Código_Actividad]]="","",CONCATENATE(Tabla1[[#This Row],[POA]],".",Tabla1[[#This Row],[SRS]],".",Tabla1[[#This Row],[AREA]],".",Tabla1[[#This Row],[TIPO]]))</f>
        <v/>
      </c>
      <c r="C719" s="14" t="str">
        <f>IF(Tabla1[[#This Row],[Código_Actividad]]="","",'[4]Formulario PPGR1'!#REF!)</f>
        <v/>
      </c>
      <c r="D719" s="14" t="str">
        <f>IF(Tabla1[[#This Row],[Código_Actividad]]="","",'[4]Formulario PPGR1'!#REF!)</f>
        <v/>
      </c>
      <c r="E719" s="14" t="str">
        <f>IF(Tabla1[[#This Row],[Código_Actividad]]="","",'[4]Formulario PPGR1'!#REF!)</f>
        <v/>
      </c>
      <c r="F719" s="14" t="str">
        <f>IF(Tabla1[[#This Row],[Código_Actividad]]="","",'[4]Formulario PPGR1'!#REF!)</f>
        <v/>
      </c>
      <c r="G719" s="264"/>
      <c r="H719" s="432" t="s">
        <v>1367</v>
      </c>
      <c r="I719" s="446" t="s">
        <v>1365</v>
      </c>
      <c r="J719" s="446">
        <v>250</v>
      </c>
      <c r="K719" s="486">
        <v>40</v>
      </c>
      <c r="L719" s="266">
        <f>+Tabla1[[#This Row],[Precio Unitario]]*Tabla1[[#This Row],[Cantidad de Insumos]]</f>
        <v>10000</v>
      </c>
      <c r="M719" s="267" t="s">
        <v>1304</v>
      </c>
      <c r="N719" s="265"/>
    </row>
    <row r="720" spans="2:14" x14ac:dyDescent="0.2">
      <c r="B720" s="14" t="str">
        <f>IF(Tabla1[[#This Row],[Código_Actividad]]="","",CONCATENATE(Tabla1[[#This Row],[POA]],".",Tabla1[[#This Row],[SRS]],".",Tabla1[[#This Row],[AREA]],".",Tabla1[[#This Row],[TIPO]]))</f>
        <v/>
      </c>
      <c r="C720" s="14" t="str">
        <f>IF(Tabla1[[#This Row],[Código_Actividad]]="","",'[4]Formulario PPGR1'!#REF!)</f>
        <v/>
      </c>
      <c r="D720" s="14" t="str">
        <f>IF(Tabla1[[#This Row],[Código_Actividad]]="","",'[4]Formulario PPGR1'!#REF!)</f>
        <v/>
      </c>
      <c r="E720" s="14" t="str">
        <f>IF(Tabla1[[#This Row],[Código_Actividad]]="","",'[4]Formulario PPGR1'!#REF!)</f>
        <v/>
      </c>
      <c r="F720" s="14" t="str">
        <f>IF(Tabla1[[#This Row],[Código_Actividad]]="","",'[4]Formulario PPGR1'!#REF!)</f>
        <v/>
      </c>
      <c r="G720" s="264"/>
      <c r="H720" s="432" t="s">
        <v>1368</v>
      </c>
      <c r="I720" s="446" t="s">
        <v>1327</v>
      </c>
      <c r="J720" s="446">
        <v>650</v>
      </c>
      <c r="K720" s="486">
        <v>90</v>
      </c>
      <c r="L720" s="266">
        <f>+Tabla1[[#This Row],[Precio Unitario]]*Tabla1[[#This Row],[Cantidad de Insumos]]</f>
        <v>58500</v>
      </c>
      <c r="M720" s="267" t="s">
        <v>1304</v>
      </c>
      <c r="N720" s="265"/>
    </row>
    <row r="721" spans="2:14" x14ac:dyDescent="0.2">
      <c r="B721" s="14" t="str">
        <f>IF(Tabla1[[#This Row],[Código_Actividad]]="","",CONCATENATE(Tabla1[[#This Row],[POA]],".",Tabla1[[#This Row],[SRS]],".",Tabla1[[#This Row],[AREA]],".",Tabla1[[#This Row],[TIPO]]))</f>
        <v/>
      </c>
      <c r="C721" s="14" t="str">
        <f>IF(Tabla1[[#This Row],[Código_Actividad]]="","",'[4]Formulario PPGR1'!#REF!)</f>
        <v/>
      </c>
      <c r="D721" s="14" t="str">
        <f>IF(Tabla1[[#This Row],[Código_Actividad]]="","",'[4]Formulario PPGR1'!#REF!)</f>
        <v/>
      </c>
      <c r="E721" s="14" t="str">
        <f>IF(Tabla1[[#This Row],[Código_Actividad]]="","",'[4]Formulario PPGR1'!#REF!)</f>
        <v/>
      </c>
      <c r="F721" s="14" t="str">
        <f>IF(Tabla1[[#This Row],[Código_Actividad]]="","",'[4]Formulario PPGR1'!#REF!)</f>
        <v/>
      </c>
      <c r="G721" s="264"/>
      <c r="H721" s="432" t="s">
        <v>1369</v>
      </c>
      <c r="I721" s="446" t="s">
        <v>1365</v>
      </c>
      <c r="J721" s="446">
        <v>3000</v>
      </c>
      <c r="K721" s="486">
        <v>45</v>
      </c>
      <c r="L721" s="266">
        <f>+Tabla1[[#This Row],[Precio Unitario]]*Tabla1[[#This Row],[Cantidad de Insumos]]</f>
        <v>135000</v>
      </c>
      <c r="M721" s="267" t="s">
        <v>1304</v>
      </c>
      <c r="N721" s="265"/>
    </row>
    <row r="722" spans="2:14" x14ac:dyDescent="0.2">
      <c r="B722" s="14" t="str">
        <f>IF(Tabla1[[#This Row],[Código_Actividad]]="","",CONCATENATE(Tabla1[[#This Row],[POA]],".",Tabla1[[#This Row],[SRS]],".",Tabla1[[#This Row],[AREA]],".",Tabla1[[#This Row],[TIPO]]))</f>
        <v/>
      </c>
      <c r="C722" s="14" t="str">
        <f>IF(Tabla1[[#This Row],[Código_Actividad]]="","",'[4]Formulario PPGR1'!#REF!)</f>
        <v/>
      </c>
      <c r="D722" s="14" t="str">
        <f>IF(Tabla1[[#This Row],[Código_Actividad]]="","",'[4]Formulario PPGR1'!#REF!)</f>
        <v/>
      </c>
      <c r="E722" s="14" t="str">
        <f>IF(Tabla1[[#This Row],[Código_Actividad]]="","",'[4]Formulario PPGR1'!#REF!)</f>
        <v/>
      </c>
      <c r="F722" s="14" t="str">
        <f>IF(Tabla1[[#This Row],[Código_Actividad]]="","",'[4]Formulario PPGR1'!#REF!)</f>
        <v/>
      </c>
      <c r="G722" s="264"/>
      <c r="H722" s="432" t="s">
        <v>1370</v>
      </c>
      <c r="I722" s="446" t="s">
        <v>1327</v>
      </c>
      <c r="J722" s="446">
        <v>5</v>
      </c>
      <c r="K722" s="486">
        <v>450</v>
      </c>
      <c r="L722" s="266">
        <f>+Tabla1[[#This Row],[Precio Unitario]]*Tabla1[[#This Row],[Cantidad de Insumos]]</f>
        <v>2250</v>
      </c>
      <c r="M722" s="267" t="s">
        <v>1304</v>
      </c>
      <c r="N722" s="265"/>
    </row>
    <row r="723" spans="2:14" x14ac:dyDescent="0.2">
      <c r="B723" s="14" t="str">
        <f>IF(Tabla1[[#This Row],[Código_Actividad]]="","",CONCATENATE(Tabla1[[#This Row],[POA]],".",Tabla1[[#This Row],[SRS]],".",Tabla1[[#This Row],[AREA]],".",Tabla1[[#This Row],[TIPO]]))</f>
        <v/>
      </c>
      <c r="C723" s="14" t="str">
        <f>IF(Tabla1[[#This Row],[Código_Actividad]]="","",'[4]Formulario PPGR1'!#REF!)</f>
        <v/>
      </c>
      <c r="D723" s="14" t="str">
        <f>IF(Tabla1[[#This Row],[Código_Actividad]]="","",'[4]Formulario PPGR1'!#REF!)</f>
        <v/>
      </c>
      <c r="E723" s="14" t="str">
        <f>IF(Tabla1[[#This Row],[Código_Actividad]]="","",'[4]Formulario PPGR1'!#REF!)</f>
        <v/>
      </c>
      <c r="F723" s="14" t="str">
        <f>IF(Tabla1[[#This Row],[Código_Actividad]]="","",'[4]Formulario PPGR1'!#REF!)</f>
        <v/>
      </c>
      <c r="G723" s="264"/>
      <c r="H723" s="432" t="s">
        <v>1371</v>
      </c>
      <c r="I723" s="446" t="s">
        <v>749</v>
      </c>
      <c r="J723" s="446">
        <v>2</v>
      </c>
      <c r="K723" s="486">
        <v>350.2</v>
      </c>
      <c r="L723" s="266">
        <f>+Tabla1[[#This Row],[Precio Unitario]]*Tabla1[[#This Row],[Cantidad de Insumos]]</f>
        <v>700.4</v>
      </c>
      <c r="M723" s="267" t="s">
        <v>1304</v>
      </c>
      <c r="N723" s="265"/>
    </row>
    <row r="724" spans="2:14" x14ac:dyDescent="0.2">
      <c r="B724" s="14" t="str">
        <f>IF(Tabla1[[#This Row],[Código_Actividad]]="","",CONCATENATE(Tabla1[[#This Row],[POA]],".",Tabla1[[#This Row],[SRS]],".",Tabla1[[#This Row],[AREA]],".",Tabla1[[#This Row],[TIPO]]))</f>
        <v/>
      </c>
      <c r="C724" s="14" t="str">
        <f>IF(Tabla1[[#This Row],[Código_Actividad]]="","",'[4]Formulario PPGR1'!#REF!)</f>
        <v/>
      </c>
      <c r="D724" s="14" t="str">
        <f>IF(Tabla1[[#This Row],[Código_Actividad]]="","",'[4]Formulario PPGR1'!#REF!)</f>
        <v/>
      </c>
      <c r="E724" s="14" t="str">
        <f>IF(Tabla1[[#This Row],[Código_Actividad]]="","",'[4]Formulario PPGR1'!#REF!)</f>
        <v/>
      </c>
      <c r="F724" s="14" t="str">
        <f>IF(Tabla1[[#This Row],[Código_Actividad]]="","",'[4]Formulario PPGR1'!#REF!)</f>
        <v/>
      </c>
      <c r="G724" s="264"/>
      <c r="H724" s="432" t="s">
        <v>1372</v>
      </c>
      <c r="I724" s="446" t="s">
        <v>1327</v>
      </c>
      <c r="J724" s="446">
        <v>6</v>
      </c>
      <c r="K724" s="486">
        <v>100</v>
      </c>
      <c r="L724" s="266">
        <f>+Tabla1[[#This Row],[Precio Unitario]]*Tabla1[[#This Row],[Cantidad de Insumos]]</f>
        <v>600</v>
      </c>
      <c r="M724" s="267" t="s">
        <v>1304</v>
      </c>
      <c r="N724" s="265"/>
    </row>
    <row r="725" spans="2:14" x14ac:dyDescent="0.2">
      <c r="B725" s="14" t="str">
        <f>IF(Tabla1[[#This Row],[Código_Actividad]]="","",CONCATENATE(Tabla1[[#This Row],[POA]],".",Tabla1[[#This Row],[SRS]],".",Tabla1[[#This Row],[AREA]],".",Tabla1[[#This Row],[TIPO]]))</f>
        <v/>
      </c>
      <c r="C725" s="14" t="str">
        <f>IF(Tabla1[[#This Row],[Código_Actividad]]="","",'[4]Formulario PPGR1'!#REF!)</f>
        <v/>
      </c>
      <c r="D725" s="14" t="str">
        <f>IF(Tabla1[[#This Row],[Código_Actividad]]="","",'[4]Formulario PPGR1'!#REF!)</f>
        <v/>
      </c>
      <c r="E725" s="14" t="str">
        <f>IF(Tabla1[[#This Row],[Código_Actividad]]="","",'[4]Formulario PPGR1'!#REF!)</f>
        <v/>
      </c>
      <c r="F725" s="14" t="str">
        <f>IF(Tabla1[[#This Row],[Código_Actividad]]="","",'[4]Formulario PPGR1'!#REF!)</f>
        <v/>
      </c>
      <c r="G725" s="264"/>
      <c r="H725" s="432" t="s">
        <v>1373</v>
      </c>
      <c r="I725" s="446" t="s">
        <v>1358</v>
      </c>
      <c r="J725" s="446">
        <v>11</v>
      </c>
      <c r="K725" s="486">
        <v>580</v>
      </c>
      <c r="L725" s="266">
        <f>+Tabla1[[#This Row],[Precio Unitario]]*Tabla1[[#This Row],[Cantidad de Insumos]]</f>
        <v>6380</v>
      </c>
      <c r="M725" s="267" t="s">
        <v>1304</v>
      </c>
      <c r="N725" s="265"/>
    </row>
    <row r="726" spans="2:14" x14ac:dyDescent="0.2">
      <c r="B726" s="14" t="str">
        <f>IF(Tabla1[[#This Row],[Código_Actividad]]="","",CONCATENATE(Tabla1[[#This Row],[POA]],".",Tabla1[[#This Row],[SRS]],".",Tabla1[[#This Row],[AREA]],".",Tabla1[[#This Row],[TIPO]]))</f>
        <v/>
      </c>
      <c r="C726" s="14" t="str">
        <f>IF(Tabla1[[#This Row],[Código_Actividad]]="","",'[4]Formulario PPGR1'!#REF!)</f>
        <v/>
      </c>
      <c r="D726" s="14" t="str">
        <f>IF(Tabla1[[#This Row],[Código_Actividad]]="","",'[4]Formulario PPGR1'!#REF!)</f>
        <v/>
      </c>
      <c r="E726" s="14" t="str">
        <f>IF(Tabla1[[#This Row],[Código_Actividad]]="","",'[4]Formulario PPGR1'!#REF!)</f>
        <v/>
      </c>
      <c r="F726" s="14" t="str">
        <f>IF(Tabla1[[#This Row],[Código_Actividad]]="","",'[4]Formulario PPGR1'!#REF!)</f>
        <v/>
      </c>
      <c r="G726" s="264"/>
      <c r="H726" s="572" t="s">
        <v>1374</v>
      </c>
      <c r="I726" s="446" t="s">
        <v>1365</v>
      </c>
      <c r="J726" s="446">
        <v>150</v>
      </c>
      <c r="K726" s="486">
        <v>25</v>
      </c>
      <c r="L726" s="266">
        <f>+Tabla1[[#This Row],[Precio Unitario]]*Tabla1[[#This Row],[Cantidad de Insumos]]</f>
        <v>3750</v>
      </c>
      <c r="M726" s="267" t="s">
        <v>1304</v>
      </c>
      <c r="N726" s="265"/>
    </row>
    <row r="727" spans="2:14" x14ac:dyDescent="0.2">
      <c r="B727" s="14" t="str">
        <f>IF(Tabla1[[#This Row],[Código_Actividad]]="","",CONCATENATE(Tabla1[[#This Row],[POA]],".",Tabla1[[#This Row],[SRS]],".",Tabla1[[#This Row],[AREA]],".",Tabla1[[#This Row],[TIPO]]))</f>
        <v/>
      </c>
      <c r="C727" s="14" t="str">
        <f>IF(Tabla1[[#This Row],[Código_Actividad]]="","",'[4]Formulario PPGR1'!#REF!)</f>
        <v/>
      </c>
      <c r="D727" s="14" t="str">
        <f>IF(Tabla1[[#This Row],[Código_Actividad]]="","",'[4]Formulario PPGR1'!#REF!)</f>
        <v/>
      </c>
      <c r="E727" s="14" t="str">
        <f>IF(Tabla1[[#This Row],[Código_Actividad]]="","",'[4]Formulario PPGR1'!#REF!)</f>
        <v/>
      </c>
      <c r="F727" s="14" t="str">
        <f>IF(Tabla1[[#This Row],[Código_Actividad]]="","",'[4]Formulario PPGR1'!#REF!)</f>
        <v/>
      </c>
      <c r="G727" s="264"/>
      <c r="H727" s="472" t="s">
        <v>1375</v>
      </c>
      <c r="I727" s="446" t="s">
        <v>1365</v>
      </c>
      <c r="J727" s="446">
        <v>150</v>
      </c>
      <c r="K727" s="486">
        <v>37</v>
      </c>
      <c r="L727" s="266">
        <f>+Tabla1[[#This Row],[Precio Unitario]]*Tabla1[[#This Row],[Cantidad de Insumos]]</f>
        <v>5550</v>
      </c>
      <c r="M727" s="267" t="s">
        <v>1304</v>
      </c>
      <c r="N727" s="265"/>
    </row>
    <row r="728" spans="2:14" x14ac:dyDescent="0.25">
      <c r="B728" s="14" t="str">
        <f>IF(Tabla1[[#This Row],[Código_Actividad]]="","",CONCATENATE(Tabla1[[#This Row],[POA]],".",Tabla1[[#This Row],[SRS]],".",Tabla1[[#This Row],[AREA]],".",Tabla1[[#This Row],[TIPO]]))</f>
        <v/>
      </c>
      <c r="C728" s="14" t="str">
        <f>IF(Tabla1[[#This Row],[Código_Actividad]]="","",'[4]Formulario PPGR1'!#REF!)</f>
        <v/>
      </c>
      <c r="D728" s="14" t="str">
        <f>IF(Tabla1[[#This Row],[Código_Actividad]]="","",'[4]Formulario PPGR1'!#REF!)</f>
        <v/>
      </c>
      <c r="E728" s="14" t="str">
        <f>IF(Tabla1[[#This Row],[Código_Actividad]]="","",'[4]Formulario PPGR1'!#REF!)</f>
        <v/>
      </c>
      <c r="F728" s="14" t="str">
        <f>IF(Tabla1[[#This Row],[Código_Actividad]]="","",'[4]Formulario PPGR1'!#REF!)</f>
        <v/>
      </c>
      <c r="G728" s="264"/>
      <c r="H728" s="428" t="s">
        <v>1376</v>
      </c>
      <c r="I728" s="446" t="s">
        <v>1327</v>
      </c>
      <c r="J728" s="446">
        <v>200</v>
      </c>
      <c r="K728" s="486">
        <v>95</v>
      </c>
      <c r="L728" s="266">
        <f>+Tabla1[[#This Row],[Precio Unitario]]*Tabla1[[#This Row],[Cantidad de Insumos]]</f>
        <v>19000</v>
      </c>
      <c r="M728" s="267" t="s">
        <v>1304</v>
      </c>
      <c r="N728" s="265"/>
    </row>
    <row r="729" spans="2:14" x14ac:dyDescent="0.2">
      <c r="B729" s="14" t="str">
        <f>IF(Tabla1[[#This Row],[Código_Actividad]]="","",CONCATENATE(Tabla1[[#This Row],[POA]],".",Tabla1[[#This Row],[SRS]],".",Tabla1[[#This Row],[AREA]],".",Tabla1[[#This Row],[TIPO]]))</f>
        <v/>
      </c>
      <c r="C729" s="14" t="str">
        <f>IF(Tabla1[[#This Row],[Código_Actividad]]="","",'[4]Formulario PPGR1'!#REF!)</f>
        <v/>
      </c>
      <c r="D729" s="14" t="str">
        <f>IF(Tabla1[[#This Row],[Código_Actividad]]="","",'[4]Formulario PPGR1'!#REF!)</f>
        <v/>
      </c>
      <c r="E729" s="14" t="str">
        <f>IF(Tabla1[[#This Row],[Código_Actividad]]="","",'[4]Formulario PPGR1'!#REF!)</f>
        <v/>
      </c>
      <c r="F729" s="14" t="str">
        <f>IF(Tabla1[[#This Row],[Código_Actividad]]="","",'[4]Formulario PPGR1'!#REF!)</f>
        <v/>
      </c>
      <c r="G729" s="264"/>
      <c r="H729" s="432" t="s">
        <v>1377</v>
      </c>
      <c r="I729" s="446" t="s">
        <v>1327</v>
      </c>
      <c r="J729" s="446">
        <v>250</v>
      </c>
      <c r="K729" s="486">
        <v>100</v>
      </c>
      <c r="L729" s="266">
        <f>+Tabla1[[#This Row],[Precio Unitario]]*Tabla1[[#This Row],[Cantidad de Insumos]]</f>
        <v>25000</v>
      </c>
      <c r="M729" s="267" t="s">
        <v>1304</v>
      </c>
      <c r="N729" s="265"/>
    </row>
    <row r="730" spans="2:14" x14ac:dyDescent="0.2">
      <c r="B730" s="14" t="str">
        <f>IF(Tabla1[[#This Row],[Código_Actividad]]="","",CONCATENATE(Tabla1[[#This Row],[POA]],".",Tabla1[[#This Row],[SRS]],".",Tabla1[[#This Row],[AREA]],".",Tabla1[[#This Row],[TIPO]]))</f>
        <v/>
      </c>
      <c r="C730" s="14" t="str">
        <f>IF(Tabla1[[#This Row],[Código_Actividad]]="","",'[4]Formulario PPGR1'!#REF!)</f>
        <v/>
      </c>
      <c r="D730" s="14" t="str">
        <f>IF(Tabla1[[#This Row],[Código_Actividad]]="","",'[4]Formulario PPGR1'!#REF!)</f>
        <v/>
      </c>
      <c r="E730" s="14" t="str">
        <f>IF(Tabla1[[#This Row],[Código_Actividad]]="","",'[4]Formulario PPGR1'!#REF!)</f>
        <v/>
      </c>
      <c r="F730" s="14" t="str">
        <f>IF(Tabla1[[#This Row],[Código_Actividad]]="","",'[4]Formulario PPGR1'!#REF!)</f>
        <v/>
      </c>
      <c r="G730" s="264"/>
      <c r="H730" s="432" t="s">
        <v>1378</v>
      </c>
      <c r="I730" s="446" t="s">
        <v>1365</v>
      </c>
      <c r="J730" s="446">
        <v>60</v>
      </c>
      <c r="K730" s="486">
        <v>45</v>
      </c>
      <c r="L730" s="266">
        <f>+Tabla1[[#This Row],[Precio Unitario]]*Tabla1[[#This Row],[Cantidad de Insumos]]</f>
        <v>2700</v>
      </c>
      <c r="M730" s="267" t="s">
        <v>1304</v>
      </c>
      <c r="N730" s="265"/>
    </row>
    <row r="731" spans="2:14" x14ac:dyDescent="0.2">
      <c r="B731" s="14" t="str">
        <f>IF(Tabla1[[#This Row],[Código_Actividad]]="","",CONCATENATE(Tabla1[[#This Row],[POA]],".",Tabla1[[#This Row],[SRS]],".",Tabla1[[#This Row],[AREA]],".",Tabla1[[#This Row],[TIPO]]))</f>
        <v/>
      </c>
      <c r="C731" s="14" t="str">
        <f>IF(Tabla1[[#This Row],[Código_Actividad]]="","",'[4]Formulario PPGR1'!#REF!)</f>
        <v/>
      </c>
      <c r="D731" s="14" t="str">
        <f>IF(Tabla1[[#This Row],[Código_Actividad]]="","",'[4]Formulario PPGR1'!#REF!)</f>
        <v/>
      </c>
      <c r="E731" s="14" t="str">
        <f>IF(Tabla1[[#This Row],[Código_Actividad]]="","",'[4]Formulario PPGR1'!#REF!)</f>
        <v/>
      </c>
      <c r="F731" s="14" t="str">
        <f>IF(Tabla1[[#This Row],[Código_Actividad]]="","",'[4]Formulario PPGR1'!#REF!)</f>
        <v/>
      </c>
      <c r="G731" s="264"/>
      <c r="H731" s="432" t="s">
        <v>1379</v>
      </c>
      <c r="I731" s="446" t="s">
        <v>1365</v>
      </c>
      <c r="J731" s="446">
        <v>25</v>
      </c>
      <c r="K731" s="486">
        <v>450</v>
      </c>
      <c r="L731" s="266">
        <f>+Tabla1[[#This Row],[Precio Unitario]]*Tabla1[[#This Row],[Cantidad de Insumos]]</f>
        <v>11250</v>
      </c>
      <c r="M731" s="267" t="s">
        <v>1304</v>
      </c>
      <c r="N731" s="265"/>
    </row>
    <row r="732" spans="2:14" x14ac:dyDescent="0.2">
      <c r="B732" s="14" t="str">
        <f>IF(Tabla1[[#This Row],[Código_Actividad]]="","",CONCATENATE(Tabla1[[#This Row],[POA]],".",Tabla1[[#This Row],[SRS]],".",Tabla1[[#This Row],[AREA]],".",Tabla1[[#This Row],[TIPO]]))</f>
        <v/>
      </c>
      <c r="C732" s="14" t="str">
        <f>IF(Tabla1[[#This Row],[Código_Actividad]]="","",'[4]Formulario PPGR1'!#REF!)</f>
        <v/>
      </c>
      <c r="D732" s="14" t="str">
        <f>IF(Tabla1[[#This Row],[Código_Actividad]]="","",'[4]Formulario PPGR1'!#REF!)</f>
        <v/>
      </c>
      <c r="E732" s="14" t="str">
        <f>IF(Tabla1[[#This Row],[Código_Actividad]]="","",'[4]Formulario PPGR1'!#REF!)</f>
        <v/>
      </c>
      <c r="F732" s="14" t="str">
        <f>IF(Tabla1[[#This Row],[Código_Actividad]]="","",'[4]Formulario PPGR1'!#REF!)</f>
        <v/>
      </c>
      <c r="G732" s="264"/>
      <c r="H732" s="432" t="s">
        <v>1380</v>
      </c>
      <c r="I732" s="446" t="s">
        <v>1358</v>
      </c>
      <c r="J732" s="446">
        <v>15</v>
      </c>
      <c r="K732" s="486">
        <v>450</v>
      </c>
      <c r="L732" s="266">
        <f>+Tabla1[[#This Row],[Precio Unitario]]*Tabla1[[#This Row],[Cantidad de Insumos]]</f>
        <v>6750</v>
      </c>
      <c r="M732" s="267" t="s">
        <v>1304</v>
      </c>
      <c r="N732" s="265"/>
    </row>
    <row r="733" spans="2:14" x14ac:dyDescent="0.2">
      <c r="B733" s="14" t="str">
        <f>IF(Tabla1[[#This Row],[Código_Actividad]]="","",CONCATENATE(Tabla1[[#This Row],[POA]],".",Tabla1[[#This Row],[SRS]],".",Tabla1[[#This Row],[AREA]],".",Tabla1[[#This Row],[TIPO]]))</f>
        <v/>
      </c>
      <c r="C733" s="14" t="str">
        <f>IF(Tabla1[[#This Row],[Código_Actividad]]="","",'[4]Formulario PPGR1'!#REF!)</f>
        <v/>
      </c>
      <c r="D733" s="14" t="str">
        <f>IF(Tabla1[[#This Row],[Código_Actividad]]="","",'[4]Formulario PPGR1'!#REF!)</f>
        <v/>
      </c>
      <c r="E733" s="14" t="str">
        <f>IF(Tabla1[[#This Row],[Código_Actividad]]="","",'[4]Formulario PPGR1'!#REF!)</f>
        <v/>
      </c>
      <c r="F733" s="14" t="str">
        <f>IF(Tabla1[[#This Row],[Código_Actividad]]="","",'[4]Formulario PPGR1'!#REF!)</f>
        <v/>
      </c>
      <c r="G733" s="264"/>
      <c r="H733" s="432" t="s">
        <v>1381</v>
      </c>
      <c r="I733" s="446" t="s">
        <v>1327</v>
      </c>
      <c r="J733" s="446">
        <v>600</v>
      </c>
      <c r="K733" s="486">
        <v>55</v>
      </c>
      <c r="L733" s="266">
        <f>+Tabla1[[#This Row],[Precio Unitario]]*Tabla1[[#This Row],[Cantidad de Insumos]]</f>
        <v>33000</v>
      </c>
      <c r="M733" s="267" t="s">
        <v>1304</v>
      </c>
      <c r="N733" s="265"/>
    </row>
    <row r="734" spans="2:14" x14ac:dyDescent="0.2">
      <c r="B734" s="14" t="str">
        <f>IF(Tabla1[[#This Row],[Código_Actividad]]="","",CONCATENATE(Tabla1[[#This Row],[POA]],".",Tabla1[[#This Row],[SRS]],".",Tabla1[[#This Row],[AREA]],".",Tabla1[[#This Row],[TIPO]]))</f>
        <v/>
      </c>
      <c r="C734" s="14" t="str">
        <f>IF(Tabla1[[#This Row],[Código_Actividad]]="","",'[4]Formulario PPGR1'!#REF!)</f>
        <v/>
      </c>
      <c r="D734" s="14" t="str">
        <f>IF(Tabla1[[#This Row],[Código_Actividad]]="","",'[4]Formulario PPGR1'!#REF!)</f>
        <v/>
      </c>
      <c r="E734" s="14" t="str">
        <f>IF(Tabla1[[#This Row],[Código_Actividad]]="","",'[4]Formulario PPGR1'!#REF!)</f>
        <v/>
      </c>
      <c r="F734" s="14" t="str">
        <f>IF(Tabla1[[#This Row],[Código_Actividad]]="","",'[4]Formulario PPGR1'!#REF!)</f>
        <v/>
      </c>
      <c r="G734" s="264"/>
      <c r="H734" s="432" t="s">
        <v>1382</v>
      </c>
      <c r="I734" s="446" t="s">
        <v>1327</v>
      </c>
      <c r="J734" s="446">
        <v>40</v>
      </c>
      <c r="K734" s="486">
        <v>65</v>
      </c>
      <c r="L734" s="266">
        <f>+Tabla1[[#This Row],[Precio Unitario]]*Tabla1[[#This Row],[Cantidad de Insumos]]</f>
        <v>2600</v>
      </c>
      <c r="M734" s="267" t="s">
        <v>1304</v>
      </c>
      <c r="N734" s="265"/>
    </row>
    <row r="735" spans="2:14" x14ac:dyDescent="0.2">
      <c r="B735" s="14" t="str">
        <f>IF(Tabla1[[#This Row],[Código_Actividad]]="","",CONCATENATE(Tabla1[[#This Row],[POA]],".",Tabla1[[#This Row],[SRS]],".",Tabla1[[#This Row],[AREA]],".",Tabla1[[#This Row],[TIPO]]))</f>
        <v/>
      </c>
      <c r="C735" s="14" t="str">
        <f>IF(Tabla1[[#This Row],[Código_Actividad]]="","",'[4]Formulario PPGR1'!#REF!)</f>
        <v/>
      </c>
      <c r="D735" s="14" t="str">
        <f>IF(Tabla1[[#This Row],[Código_Actividad]]="","",'[4]Formulario PPGR1'!#REF!)</f>
        <v/>
      </c>
      <c r="E735" s="14" t="str">
        <f>IF(Tabla1[[#This Row],[Código_Actividad]]="","",'[4]Formulario PPGR1'!#REF!)</f>
        <v/>
      </c>
      <c r="F735" s="14" t="str">
        <f>IF(Tabla1[[#This Row],[Código_Actividad]]="","",'[4]Formulario PPGR1'!#REF!)</f>
        <v/>
      </c>
      <c r="G735" s="264"/>
      <c r="H735" s="432" t="s">
        <v>1383</v>
      </c>
      <c r="I735" s="446" t="s">
        <v>1327</v>
      </c>
      <c r="J735" s="446">
        <v>300</v>
      </c>
      <c r="K735" s="486">
        <v>140</v>
      </c>
      <c r="L735" s="266">
        <f>+Tabla1[[#This Row],[Precio Unitario]]*Tabla1[[#This Row],[Cantidad de Insumos]]</f>
        <v>42000</v>
      </c>
      <c r="M735" s="267" t="s">
        <v>1304</v>
      </c>
      <c r="N735" s="265"/>
    </row>
    <row r="736" spans="2:14" x14ac:dyDescent="0.2">
      <c r="B736" s="14" t="str">
        <f>IF(Tabla1[[#This Row],[Código_Actividad]]="","",CONCATENATE(Tabla1[[#This Row],[POA]],".",Tabla1[[#This Row],[SRS]],".",Tabla1[[#This Row],[AREA]],".",Tabla1[[#This Row],[TIPO]]))</f>
        <v/>
      </c>
      <c r="C736" s="14" t="str">
        <f>IF(Tabla1[[#This Row],[Código_Actividad]]="","",'[4]Formulario PPGR1'!#REF!)</f>
        <v/>
      </c>
      <c r="D736" s="14" t="str">
        <f>IF(Tabla1[[#This Row],[Código_Actividad]]="","",'[4]Formulario PPGR1'!#REF!)</f>
        <v/>
      </c>
      <c r="E736" s="14" t="str">
        <f>IF(Tabla1[[#This Row],[Código_Actividad]]="","",'[4]Formulario PPGR1'!#REF!)</f>
        <v/>
      </c>
      <c r="F736" s="14" t="str">
        <f>IF(Tabla1[[#This Row],[Código_Actividad]]="","",'[4]Formulario PPGR1'!#REF!)</f>
        <v/>
      </c>
      <c r="G736" s="264"/>
      <c r="H736" s="432" t="s">
        <v>1384</v>
      </c>
      <c r="I736" s="446" t="s">
        <v>1327</v>
      </c>
      <c r="J736" s="446">
        <v>200</v>
      </c>
      <c r="K736" s="486">
        <v>140</v>
      </c>
      <c r="L736" s="266">
        <f>+Tabla1[[#This Row],[Precio Unitario]]*Tabla1[[#This Row],[Cantidad de Insumos]]</f>
        <v>28000</v>
      </c>
      <c r="M736" s="267" t="s">
        <v>1304</v>
      </c>
      <c r="N736" s="265"/>
    </row>
    <row r="737" spans="2:14" x14ac:dyDescent="0.2">
      <c r="B737" s="14" t="str">
        <f>IF(Tabla1[[#This Row],[Código_Actividad]]="","",CONCATENATE(Tabla1[[#This Row],[POA]],".",Tabla1[[#This Row],[SRS]],".",Tabla1[[#This Row],[AREA]],".",Tabla1[[#This Row],[TIPO]]))</f>
        <v/>
      </c>
      <c r="C737" s="14" t="str">
        <f>IF(Tabla1[[#This Row],[Código_Actividad]]="","",'[4]Formulario PPGR1'!#REF!)</f>
        <v/>
      </c>
      <c r="D737" s="14" t="str">
        <f>IF(Tabla1[[#This Row],[Código_Actividad]]="","",'[4]Formulario PPGR1'!#REF!)</f>
        <v/>
      </c>
      <c r="E737" s="14" t="str">
        <f>IF(Tabla1[[#This Row],[Código_Actividad]]="","",'[4]Formulario PPGR1'!#REF!)</f>
        <v/>
      </c>
      <c r="F737" s="14" t="str">
        <f>IF(Tabla1[[#This Row],[Código_Actividad]]="","",'[4]Formulario PPGR1'!#REF!)</f>
        <v/>
      </c>
      <c r="G737" s="264"/>
      <c r="H737" s="432" t="s">
        <v>1385</v>
      </c>
      <c r="I737" s="446" t="s">
        <v>1327</v>
      </c>
      <c r="J737" s="446">
        <v>80</v>
      </c>
      <c r="K737" s="486">
        <v>200</v>
      </c>
      <c r="L737" s="266">
        <f>+Tabla1[[#This Row],[Precio Unitario]]*Tabla1[[#This Row],[Cantidad de Insumos]]</f>
        <v>16000</v>
      </c>
      <c r="M737" s="267" t="s">
        <v>1304</v>
      </c>
      <c r="N737" s="265"/>
    </row>
    <row r="738" spans="2:14" x14ac:dyDescent="0.2">
      <c r="B738" s="14" t="str">
        <f>IF(Tabla1[[#This Row],[Código_Actividad]]="","",CONCATENATE(Tabla1[[#This Row],[POA]],".",Tabla1[[#This Row],[SRS]],".",Tabla1[[#This Row],[AREA]],".",Tabla1[[#This Row],[TIPO]]))</f>
        <v/>
      </c>
      <c r="C738" s="14" t="str">
        <f>IF(Tabla1[[#This Row],[Código_Actividad]]="","",'[4]Formulario PPGR1'!#REF!)</f>
        <v/>
      </c>
      <c r="D738" s="14" t="str">
        <f>IF(Tabla1[[#This Row],[Código_Actividad]]="","",'[4]Formulario PPGR1'!#REF!)</f>
        <v/>
      </c>
      <c r="E738" s="14" t="str">
        <f>IF(Tabla1[[#This Row],[Código_Actividad]]="","",'[4]Formulario PPGR1'!#REF!)</f>
        <v/>
      </c>
      <c r="F738" s="14" t="str">
        <f>IF(Tabla1[[#This Row],[Código_Actividad]]="","",'[4]Formulario PPGR1'!#REF!)</f>
        <v/>
      </c>
      <c r="G738" s="264"/>
      <c r="H738" s="432" t="s">
        <v>1386</v>
      </c>
      <c r="I738" s="446" t="s">
        <v>1365</v>
      </c>
      <c r="J738" s="446">
        <v>1200</v>
      </c>
      <c r="K738" s="486">
        <v>8</v>
      </c>
      <c r="L738" s="266">
        <f>+Tabla1[[#This Row],[Precio Unitario]]*Tabla1[[#This Row],[Cantidad de Insumos]]</f>
        <v>9600</v>
      </c>
      <c r="M738" s="267" t="s">
        <v>1304</v>
      </c>
      <c r="N738" s="265"/>
    </row>
    <row r="739" spans="2:14" x14ac:dyDescent="0.2">
      <c r="B739" s="14" t="str">
        <f>IF(Tabla1[[#This Row],[Código_Actividad]]="","",CONCATENATE(Tabla1[[#This Row],[POA]],".",Tabla1[[#This Row],[SRS]],".",Tabla1[[#This Row],[AREA]],".",Tabla1[[#This Row],[TIPO]]))</f>
        <v/>
      </c>
      <c r="C739" s="14" t="str">
        <f>IF(Tabla1[[#This Row],[Código_Actividad]]="","",'[4]Formulario PPGR1'!#REF!)</f>
        <v/>
      </c>
      <c r="D739" s="14" t="str">
        <f>IF(Tabla1[[#This Row],[Código_Actividad]]="","",'[4]Formulario PPGR1'!#REF!)</f>
        <v/>
      </c>
      <c r="E739" s="14" t="str">
        <f>IF(Tabla1[[#This Row],[Código_Actividad]]="","",'[4]Formulario PPGR1'!#REF!)</f>
        <v/>
      </c>
      <c r="F739" s="14" t="str">
        <f>IF(Tabla1[[#This Row],[Código_Actividad]]="","",'[4]Formulario PPGR1'!#REF!)</f>
        <v/>
      </c>
      <c r="G739" s="264"/>
      <c r="H739" s="432" t="s">
        <v>1387</v>
      </c>
      <c r="I739" s="446" t="s">
        <v>1327</v>
      </c>
      <c r="J739" s="446">
        <v>0</v>
      </c>
      <c r="K739" s="486">
        <v>0</v>
      </c>
      <c r="L739" s="266">
        <f>+Tabla1[[#This Row],[Precio Unitario]]*Tabla1[[#This Row],[Cantidad de Insumos]]</f>
        <v>0</v>
      </c>
      <c r="M739" s="267" t="s">
        <v>1304</v>
      </c>
      <c r="N739" s="265"/>
    </row>
    <row r="740" spans="2:14" x14ac:dyDescent="0.2">
      <c r="B740" s="14" t="str">
        <f>IF(Tabla1[[#This Row],[Código_Actividad]]="","",CONCATENATE(Tabla1[[#This Row],[POA]],".",Tabla1[[#This Row],[SRS]],".",Tabla1[[#This Row],[AREA]],".",Tabla1[[#This Row],[TIPO]]))</f>
        <v/>
      </c>
      <c r="C740" s="14" t="str">
        <f>IF(Tabla1[[#This Row],[Código_Actividad]]="","",'[4]Formulario PPGR1'!#REF!)</f>
        <v/>
      </c>
      <c r="D740" s="14" t="str">
        <f>IF(Tabla1[[#This Row],[Código_Actividad]]="","",'[4]Formulario PPGR1'!#REF!)</f>
        <v/>
      </c>
      <c r="E740" s="14" t="str">
        <f>IF(Tabla1[[#This Row],[Código_Actividad]]="","",'[4]Formulario PPGR1'!#REF!)</f>
        <v/>
      </c>
      <c r="F740" s="14" t="str">
        <f>IF(Tabla1[[#This Row],[Código_Actividad]]="","",'[4]Formulario PPGR1'!#REF!)</f>
        <v/>
      </c>
      <c r="G740" s="264"/>
      <c r="H740" s="432" t="s">
        <v>1388</v>
      </c>
      <c r="I740" s="446" t="s">
        <v>1327</v>
      </c>
      <c r="J740" s="446">
        <v>500</v>
      </c>
      <c r="K740" s="486">
        <v>100</v>
      </c>
      <c r="L740" s="266">
        <f>+Tabla1[[#This Row],[Precio Unitario]]*Tabla1[[#This Row],[Cantidad de Insumos]]</f>
        <v>50000</v>
      </c>
      <c r="M740" s="267" t="s">
        <v>1304</v>
      </c>
      <c r="N740" s="265"/>
    </row>
    <row r="741" spans="2:14" x14ac:dyDescent="0.2">
      <c r="B741" s="14" t="str">
        <f>IF(Tabla1[[#This Row],[Código_Actividad]]="","",CONCATENATE(Tabla1[[#This Row],[POA]],".",Tabla1[[#This Row],[SRS]],".",Tabla1[[#This Row],[AREA]],".",Tabla1[[#This Row],[TIPO]]))</f>
        <v/>
      </c>
      <c r="C741" s="14" t="str">
        <f>IF(Tabla1[[#This Row],[Código_Actividad]]="","",'[4]Formulario PPGR1'!#REF!)</f>
        <v/>
      </c>
      <c r="D741" s="14" t="str">
        <f>IF(Tabla1[[#This Row],[Código_Actividad]]="","",'[4]Formulario PPGR1'!#REF!)</f>
        <v/>
      </c>
      <c r="E741" s="14" t="str">
        <f>IF(Tabla1[[#This Row],[Código_Actividad]]="","",'[4]Formulario PPGR1'!#REF!)</f>
        <v/>
      </c>
      <c r="F741" s="14" t="str">
        <f>IF(Tabla1[[#This Row],[Código_Actividad]]="","",'[4]Formulario PPGR1'!#REF!)</f>
        <v/>
      </c>
      <c r="G741" s="264"/>
      <c r="H741" s="432" t="s">
        <v>1389</v>
      </c>
      <c r="I741" s="446" t="s">
        <v>1327</v>
      </c>
      <c r="J741" s="446">
        <v>500</v>
      </c>
      <c r="K741" s="486">
        <v>300</v>
      </c>
      <c r="L741" s="266">
        <f>+Tabla1[[#This Row],[Precio Unitario]]*Tabla1[[#This Row],[Cantidad de Insumos]]</f>
        <v>150000</v>
      </c>
      <c r="M741" s="267" t="s">
        <v>1304</v>
      </c>
      <c r="N741" s="265"/>
    </row>
    <row r="742" spans="2:14" x14ac:dyDescent="0.2">
      <c r="B742" s="14" t="str">
        <f>IF(Tabla1[[#This Row],[Código_Actividad]]="","",CONCATENATE(Tabla1[[#This Row],[POA]],".",Tabla1[[#This Row],[SRS]],".",Tabla1[[#This Row],[AREA]],".",Tabla1[[#This Row],[TIPO]]))</f>
        <v/>
      </c>
      <c r="C742" s="14" t="str">
        <f>IF(Tabla1[[#This Row],[Código_Actividad]]="","",'[4]Formulario PPGR1'!#REF!)</f>
        <v/>
      </c>
      <c r="D742" s="14" t="str">
        <f>IF(Tabla1[[#This Row],[Código_Actividad]]="","",'[4]Formulario PPGR1'!#REF!)</f>
        <v/>
      </c>
      <c r="E742" s="14" t="str">
        <f>IF(Tabla1[[#This Row],[Código_Actividad]]="","",'[4]Formulario PPGR1'!#REF!)</f>
        <v/>
      </c>
      <c r="F742" s="14" t="str">
        <f>IF(Tabla1[[#This Row],[Código_Actividad]]="","",'[4]Formulario PPGR1'!#REF!)</f>
        <v/>
      </c>
      <c r="G742" s="264"/>
      <c r="H742" s="432" t="s">
        <v>1390</v>
      </c>
      <c r="I742" s="446" t="s">
        <v>1327</v>
      </c>
      <c r="J742" s="446">
        <v>300</v>
      </c>
      <c r="K742" s="486">
        <v>300</v>
      </c>
      <c r="L742" s="266">
        <f>+Tabla1[[#This Row],[Precio Unitario]]*Tabla1[[#This Row],[Cantidad de Insumos]]</f>
        <v>90000</v>
      </c>
      <c r="M742" s="267" t="s">
        <v>1304</v>
      </c>
      <c r="N742" s="265"/>
    </row>
    <row r="743" spans="2:14" x14ac:dyDescent="0.2">
      <c r="B743" s="14" t="str">
        <f>IF(Tabla1[[#This Row],[Código_Actividad]]="","",CONCATENATE(Tabla1[[#This Row],[POA]],".",Tabla1[[#This Row],[SRS]],".",Tabla1[[#This Row],[AREA]],".",Tabla1[[#This Row],[TIPO]]))</f>
        <v/>
      </c>
      <c r="C743" s="14" t="str">
        <f>IF(Tabla1[[#This Row],[Código_Actividad]]="","",'[4]Formulario PPGR1'!#REF!)</f>
        <v/>
      </c>
      <c r="D743" s="14" t="str">
        <f>IF(Tabla1[[#This Row],[Código_Actividad]]="","",'[4]Formulario PPGR1'!#REF!)</f>
        <v/>
      </c>
      <c r="E743" s="14" t="str">
        <f>IF(Tabla1[[#This Row],[Código_Actividad]]="","",'[4]Formulario PPGR1'!#REF!)</f>
        <v/>
      </c>
      <c r="F743" s="14" t="str">
        <f>IF(Tabla1[[#This Row],[Código_Actividad]]="","",'[4]Formulario PPGR1'!#REF!)</f>
        <v/>
      </c>
      <c r="G743" s="264"/>
      <c r="H743" s="432" t="s">
        <v>1391</v>
      </c>
      <c r="I743" s="446" t="s">
        <v>1327</v>
      </c>
      <c r="J743" s="446">
        <v>0</v>
      </c>
      <c r="K743" s="486">
        <v>0</v>
      </c>
      <c r="L743" s="266">
        <f>+Tabla1[[#This Row],[Precio Unitario]]*Tabla1[[#This Row],[Cantidad de Insumos]]</f>
        <v>0</v>
      </c>
      <c r="M743" s="267" t="s">
        <v>1304</v>
      </c>
      <c r="N743" s="265"/>
    </row>
    <row r="744" spans="2:14" x14ac:dyDescent="0.2">
      <c r="B744" s="14" t="str">
        <f>IF(Tabla1[[#This Row],[Código_Actividad]]="","",CONCATENATE(Tabla1[[#This Row],[POA]],".",Tabla1[[#This Row],[SRS]],".",Tabla1[[#This Row],[AREA]],".",Tabla1[[#This Row],[TIPO]]))</f>
        <v/>
      </c>
      <c r="C744" s="14" t="str">
        <f>IF(Tabla1[[#This Row],[Código_Actividad]]="","",'[4]Formulario PPGR1'!#REF!)</f>
        <v/>
      </c>
      <c r="D744" s="14" t="str">
        <f>IF(Tabla1[[#This Row],[Código_Actividad]]="","",'[4]Formulario PPGR1'!#REF!)</f>
        <v/>
      </c>
      <c r="E744" s="14" t="str">
        <f>IF(Tabla1[[#This Row],[Código_Actividad]]="","",'[4]Formulario PPGR1'!#REF!)</f>
        <v/>
      </c>
      <c r="F744" s="14" t="str">
        <f>IF(Tabla1[[#This Row],[Código_Actividad]]="","",'[4]Formulario PPGR1'!#REF!)</f>
        <v/>
      </c>
      <c r="G744" s="264"/>
      <c r="H744" s="432" t="s">
        <v>1392</v>
      </c>
      <c r="I744" s="446" t="s">
        <v>1327</v>
      </c>
      <c r="J744" s="446">
        <v>400</v>
      </c>
      <c r="K744" s="486">
        <v>205</v>
      </c>
      <c r="L744" s="266">
        <f>+Tabla1[[#This Row],[Precio Unitario]]*Tabla1[[#This Row],[Cantidad de Insumos]]</f>
        <v>82000</v>
      </c>
      <c r="M744" s="267" t="s">
        <v>1304</v>
      </c>
      <c r="N744" s="265"/>
    </row>
    <row r="745" spans="2:14" x14ac:dyDescent="0.2">
      <c r="B745" s="14" t="str">
        <f>IF(Tabla1[[#This Row],[Código_Actividad]]="","",CONCATENATE(Tabla1[[#This Row],[POA]],".",Tabla1[[#This Row],[SRS]],".",Tabla1[[#This Row],[AREA]],".",Tabla1[[#This Row],[TIPO]]))</f>
        <v/>
      </c>
      <c r="C745" s="14" t="str">
        <f>IF(Tabla1[[#This Row],[Código_Actividad]]="","",'[4]Formulario PPGR1'!#REF!)</f>
        <v/>
      </c>
      <c r="D745" s="14" t="str">
        <f>IF(Tabla1[[#This Row],[Código_Actividad]]="","",'[4]Formulario PPGR1'!#REF!)</f>
        <v/>
      </c>
      <c r="E745" s="14" t="str">
        <f>IF(Tabla1[[#This Row],[Código_Actividad]]="","",'[4]Formulario PPGR1'!#REF!)</f>
        <v/>
      </c>
      <c r="F745" s="14" t="str">
        <f>IF(Tabla1[[#This Row],[Código_Actividad]]="","",'[4]Formulario PPGR1'!#REF!)</f>
        <v/>
      </c>
      <c r="G745" s="264"/>
      <c r="H745" s="432" t="s">
        <v>1393</v>
      </c>
      <c r="I745" s="446" t="s">
        <v>1327</v>
      </c>
      <c r="J745" s="446">
        <v>0</v>
      </c>
      <c r="K745" s="486">
        <v>0</v>
      </c>
      <c r="L745" s="266">
        <f>+Tabla1[[#This Row],[Precio Unitario]]*Tabla1[[#This Row],[Cantidad de Insumos]]</f>
        <v>0</v>
      </c>
      <c r="M745" s="267" t="s">
        <v>1304</v>
      </c>
      <c r="N745" s="265"/>
    </row>
    <row r="746" spans="2:14" x14ac:dyDescent="0.2">
      <c r="B746" s="14" t="str">
        <f>IF(Tabla1[[#This Row],[Código_Actividad]]="","",CONCATENATE(Tabla1[[#This Row],[POA]],".",Tabla1[[#This Row],[SRS]],".",Tabla1[[#This Row],[AREA]],".",Tabla1[[#This Row],[TIPO]]))</f>
        <v/>
      </c>
      <c r="C746" s="14" t="str">
        <f>IF(Tabla1[[#This Row],[Código_Actividad]]="","",'[4]Formulario PPGR1'!#REF!)</f>
        <v/>
      </c>
      <c r="D746" s="14" t="str">
        <f>IF(Tabla1[[#This Row],[Código_Actividad]]="","",'[4]Formulario PPGR1'!#REF!)</f>
        <v/>
      </c>
      <c r="E746" s="14" t="str">
        <f>IF(Tabla1[[#This Row],[Código_Actividad]]="","",'[4]Formulario PPGR1'!#REF!)</f>
        <v/>
      </c>
      <c r="F746" s="14" t="str">
        <f>IF(Tabla1[[#This Row],[Código_Actividad]]="","",'[4]Formulario PPGR1'!#REF!)</f>
        <v/>
      </c>
      <c r="G746" s="264"/>
      <c r="H746" s="432" t="s">
        <v>1394</v>
      </c>
      <c r="I746" s="446" t="s">
        <v>1365</v>
      </c>
      <c r="J746" s="446">
        <v>30</v>
      </c>
      <c r="K746" s="486">
        <v>2305</v>
      </c>
      <c r="L746" s="266">
        <f>+Tabla1[[#This Row],[Precio Unitario]]*Tabla1[[#This Row],[Cantidad de Insumos]]</f>
        <v>69150</v>
      </c>
      <c r="M746" s="267" t="s">
        <v>1304</v>
      </c>
      <c r="N746" s="265"/>
    </row>
    <row r="747" spans="2:14" x14ac:dyDescent="0.2">
      <c r="B747" s="14" t="str">
        <f>IF(Tabla1[[#This Row],[Código_Actividad]]="","",CONCATENATE(Tabla1[[#This Row],[POA]],".",Tabla1[[#This Row],[SRS]],".",Tabla1[[#This Row],[AREA]],".",Tabla1[[#This Row],[TIPO]]))</f>
        <v/>
      </c>
      <c r="C747" s="14" t="str">
        <f>IF(Tabla1[[#This Row],[Código_Actividad]]="","",'[4]Formulario PPGR1'!#REF!)</f>
        <v/>
      </c>
      <c r="D747" s="14" t="str">
        <f>IF(Tabla1[[#This Row],[Código_Actividad]]="","",'[4]Formulario PPGR1'!#REF!)</f>
        <v/>
      </c>
      <c r="E747" s="14" t="str">
        <f>IF(Tabla1[[#This Row],[Código_Actividad]]="","",'[4]Formulario PPGR1'!#REF!)</f>
        <v/>
      </c>
      <c r="F747" s="14" t="str">
        <f>IF(Tabla1[[#This Row],[Código_Actividad]]="","",'[4]Formulario PPGR1'!#REF!)</f>
        <v/>
      </c>
      <c r="G747" s="264"/>
      <c r="H747" s="432" t="s">
        <v>1395</v>
      </c>
      <c r="I747" s="446" t="s">
        <v>1327</v>
      </c>
      <c r="J747" s="446">
        <v>0</v>
      </c>
      <c r="K747" s="486">
        <v>0</v>
      </c>
      <c r="L747" s="266">
        <f>+Tabla1[[#This Row],[Precio Unitario]]*Tabla1[[#This Row],[Cantidad de Insumos]]</f>
        <v>0</v>
      </c>
      <c r="M747" s="267" t="s">
        <v>1304</v>
      </c>
      <c r="N747" s="265"/>
    </row>
    <row r="748" spans="2:14" x14ac:dyDescent="0.2">
      <c r="B748" s="14" t="str">
        <f>IF(Tabla1[[#This Row],[Código_Actividad]]="","",CONCATENATE(Tabla1[[#This Row],[POA]],".",Tabla1[[#This Row],[SRS]],".",Tabla1[[#This Row],[AREA]],".",Tabla1[[#This Row],[TIPO]]))</f>
        <v/>
      </c>
      <c r="C748" s="14" t="str">
        <f>IF(Tabla1[[#This Row],[Código_Actividad]]="","",'[4]Formulario PPGR1'!#REF!)</f>
        <v/>
      </c>
      <c r="D748" s="14" t="str">
        <f>IF(Tabla1[[#This Row],[Código_Actividad]]="","",'[4]Formulario PPGR1'!#REF!)</f>
        <v/>
      </c>
      <c r="E748" s="14" t="str">
        <f>IF(Tabla1[[#This Row],[Código_Actividad]]="","",'[4]Formulario PPGR1'!#REF!)</f>
        <v/>
      </c>
      <c r="F748" s="14" t="str">
        <f>IF(Tabla1[[#This Row],[Código_Actividad]]="","",'[4]Formulario PPGR1'!#REF!)</f>
        <v/>
      </c>
      <c r="G748" s="264"/>
      <c r="H748" s="432" t="s">
        <v>1396</v>
      </c>
      <c r="I748" s="446" t="s">
        <v>1327</v>
      </c>
      <c r="J748" s="446">
        <v>0</v>
      </c>
      <c r="K748" s="486">
        <v>0</v>
      </c>
      <c r="L748" s="266">
        <f>+Tabla1[[#This Row],[Precio Unitario]]*Tabla1[[#This Row],[Cantidad de Insumos]]</f>
        <v>0</v>
      </c>
      <c r="M748" s="267" t="s">
        <v>1304</v>
      </c>
      <c r="N748" s="265"/>
    </row>
    <row r="749" spans="2:14" x14ac:dyDescent="0.2">
      <c r="B749" s="14" t="str">
        <f>IF(Tabla1[[#This Row],[Código_Actividad]]="","",CONCATENATE(Tabla1[[#This Row],[POA]],".",Tabla1[[#This Row],[SRS]],".",Tabla1[[#This Row],[AREA]],".",Tabla1[[#This Row],[TIPO]]))</f>
        <v/>
      </c>
      <c r="C749" s="14" t="str">
        <f>IF(Tabla1[[#This Row],[Código_Actividad]]="","",'[4]Formulario PPGR1'!#REF!)</f>
        <v/>
      </c>
      <c r="D749" s="14" t="str">
        <f>IF(Tabla1[[#This Row],[Código_Actividad]]="","",'[4]Formulario PPGR1'!#REF!)</f>
        <v/>
      </c>
      <c r="E749" s="14" t="str">
        <f>IF(Tabla1[[#This Row],[Código_Actividad]]="","",'[4]Formulario PPGR1'!#REF!)</f>
        <v/>
      </c>
      <c r="F749" s="14" t="str">
        <f>IF(Tabla1[[#This Row],[Código_Actividad]]="","",'[4]Formulario PPGR1'!#REF!)</f>
        <v/>
      </c>
      <c r="G749" s="264"/>
      <c r="H749" s="432" t="s">
        <v>1397</v>
      </c>
      <c r="I749" s="446" t="s">
        <v>1327</v>
      </c>
      <c r="J749" s="446">
        <v>100</v>
      </c>
      <c r="K749" s="486">
        <v>205</v>
      </c>
      <c r="L749" s="266">
        <f>+Tabla1[[#This Row],[Precio Unitario]]*Tabla1[[#This Row],[Cantidad de Insumos]]</f>
        <v>20500</v>
      </c>
      <c r="M749" s="267" t="s">
        <v>1304</v>
      </c>
      <c r="N749" s="265"/>
    </row>
    <row r="750" spans="2:14" x14ac:dyDescent="0.2">
      <c r="B750" s="14" t="str">
        <f>IF(Tabla1[[#This Row],[Código_Actividad]]="","",CONCATENATE(Tabla1[[#This Row],[POA]],".",Tabla1[[#This Row],[SRS]],".",Tabla1[[#This Row],[AREA]],".",Tabla1[[#This Row],[TIPO]]))</f>
        <v/>
      </c>
      <c r="C750" s="14" t="str">
        <f>IF(Tabla1[[#This Row],[Código_Actividad]]="","",'[4]Formulario PPGR1'!#REF!)</f>
        <v/>
      </c>
      <c r="D750" s="14" t="str">
        <f>IF(Tabla1[[#This Row],[Código_Actividad]]="","",'[4]Formulario PPGR1'!#REF!)</f>
        <v/>
      </c>
      <c r="E750" s="14" t="str">
        <f>IF(Tabla1[[#This Row],[Código_Actividad]]="","",'[4]Formulario PPGR1'!#REF!)</f>
        <v/>
      </c>
      <c r="F750" s="14" t="str">
        <f>IF(Tabla1[[#This Row],[Código_Actividad]]="","",'[4]Formulario PPGR1'!#REF!)</f>
        <v/>
      </c>
      <c r="G750" s="264"/>
      <c r="H750" s="432" t="s">
        <v>1398</v>
      </c>
      <c r="I750" s="446" t="s">
        <v>1327</v>
      </c>
      <c r="J750" s="446">
        <v>0</v>
      </c>
      <c r="K750" s="486">
        <v>0</v>
      </c>
      <c r="L750" s="266">
        <f>+Tabla1[[#This Row],[Precio Unitario]]*Tabla1[[#This Row],[Cantidad de Insumos]]</f>
        <v>0</v>
      </c>
      <c r="M750" s="267" t="s">
        <v>1304</v>
      </c>
      <c r="N750" s="265"/>
    </row>
    <row r="751" spans="2:14" x14ac:dyDescent="0.2">
      <c r="B751" s="14" t="str">
        <f>IF(Tabla1[[#This Row],[Código_Actividad]]="","",CONCATENATE(Tabla1[[#This Row],[POA]],".",Tabla1[[#This Row],[SRS]],".",Tabla1[[#This Row],[AREA]],".",Tabla1[[#This Row],[TIPO]]))</f>
        <v/>
      </c>
      <c r="C751" s="14" t="str">
        <f>IF(Tabla1[[#This Row],[Código_Actividad]]="","",'[4]Formulario PPGR1'!#REF!)</f>
        <v/>
      </c>
      <c r="D751" s="14" t="str">
        <f>IF(Tabla1[[#This Row],[Código_Actividad]]="","",'[4]Formulario PPGR1'!#REF!)</f>
        <v/>
      </c>
      <c r="E751" s="14" t="str">
        <f>IF(Tabla1[[#This Row],[Código_Actividad]]="","",'[4]Formulario PPGR1'!#REF!)</f>
        <v/>
      </c>
      <c r="F751" s="14" t="str">
        <f>IF(Tabla1[[#This Row],[Código_Actividad]]="","",'[4]Formulario PPGR1'!#REF!)</f>
        <v/>
      </c>
      <c r="G751" s="264"/>
      <c r="H751" s="432" t="s">
        <v>1399</v>
      </c>
      <c r="I751" s="446" t="s">
        <v>1327</v>
      </c>
      <c r="J751" s="446">
        <v>300</v>
      </c>
      <c r="K751" s="486">
        <v>230</v>
      </c>
      <c r="L751" s="266">
        <f>+Tabla1[[#This Row],[Precio Unitario]]*Tabla1[[#This Row],[Cantidad de Insumos]]</f>
        <v>69000</v>
      </c>
      <c r="M751" s="267" t="s">
        <v>1304</v>
      </c>
      <c r="N751" s="265"/>
    </row>
    <row r="752" spans="2:14" x14ac:dyDescent="0.2">
      <c r="B752" s="14" t="str">
        <f>IF(Tabla1[[#This Row],[Código_Actividad]]="","",CONCATENATE(Tabla1[[#This Row],[POA]],".",Tabla1[[#This Row],[SRS]],".",Tabla1[[#This Row],[AREA]],".",Tabla1[[#This Row],[TIPO]]))</f>
        <v/>
      </c>
      <c r="C752" s="14" t="str">
        <f>IF(Tabla1[[#This Row],[Código_Actividad]]="","",'[4]Formulario PPGR1'!#REF!)</f>
        <v/>
      </c>
      <c r="D752" s="14" t="str">
        <f>IF(Tabla1[[#This Row],[Código_Actividad]]="","",'[4]Formulario PPGR1'!#REF!)</f>
        <v/>
      </c>
      <c r="E752" s="14" t="str">
        <f>IF(Tabla1[[#This Row],[Código_Actividad]]="","",'[4]Formulario PPGR1'!#REF!)</f>
        <v/>
      </c>
      <c r="F752" s="14" t="str">
        <f>IF(Tabla1[[#This Row],[Código_Actividad]]="","",'[4]Formulario PPGR1'!#REF!)</f>
        <v/>
      </c>
      <c r="G752" s="264"/>
      <c r="H752" s="432" t="s">
        <v>1400</v>
      </c>
      <c r="I752" s="446" t="s">
        <v>1327</v>
      </c>
      <c r="J752" s="446">
        <v>200</v>
      </c>
      <c r="K752" s="486">
        <v>95</v>
      </c>
      <c r="L752" s="266">
        <f>+Tabla1[[#This Row],[Precio Unitario]]*Tabla1[[#This Row],[Cantidad de Insumos]]</f>
        <v>19000</v>
      </c>
      <c r="M752" s="267" t="s">
        <v>1304</v>
      </c>
      <c r="N752" s="265"/>
    </row>
    <row r="753" spans="2:14" x14ac:dyDescent="0.2">
      <c r="B753" s="14" t="str">
        <f>IF(Tabla1[[#This Row],[Código_Actividad]]="","",CONCATENATE(Tabla1[[#This Row],[POA]],".",Tabla1[[#This Row],[SRS]],".",Tabla1[[#This Row],[AREA]],".",Tabla1[[#This Row],[TIPO]]))</f>
        <v/>
      </c>
      <c r="C753" s="14" t="str">
        <f>IF(Tabla1[[#This Row],[Código_Actividad]]="","",'[4]Formulario PPGR1'!#REF!)</f>
        <v/>
      </c>
      <c r="D753" s="14" t="str">
        <f>IF(Tabla1[[#This Row],[Código_Actividad]]="","",'[4]Formulario PPGR1'!#REF!)</f>
        <v/>
      </c>
      <c r="E753" s="14" t="str">
        <f>IF(Tabla1[[#This Row],[Código_Actividad]]="","",'[4]Formulario PPGR1'!#REF!)</f>
        <v/>
      </c>
      <c r="F753" s="14" t="str">
        <f>IF(Tabla1[[#This Row],[Código_Actividad]]="","",'[4]Formulario PPGR1'!#REF!)</f>
        <v/>
      </c>
      <c r="G753" s="264"/>
      <c r="H753" s="432" t="s">
        <v>1401</v>
      </c>
      <c r="I753" s="446" t="s">
        <v>1358</v>
      </c>
      <c r="J753" s="446">
        <v>65</v>
      </c>
      <c r="K753" s="486">
        <v>595</v>
      </c>
      <c r="L753" s="266">
        <f>+Tabla1[[#This Row],[Precio Unitario]]*Tabla1[[#This Row],[Cantidad de Insumos]]</f>
        <v>38675</v>
      </c>
      <c r="M753" s="267" t="s">
        <v>1304</v>
      </c>
      <c r="N753" s="265"/>
    </row>
    <row r="754" spans="2:14" x14ac:dyDescent="0.2">
      <c r="B754" s="14" t="str">
        <f>IF(Tabla1[[#This Row],[Código_Actividad]]="","",CONCATENATE(Tabla1[[#This Row],[POA]],".",Tabla1[[#This Row],[SRS]],".",Tabla1[[#This Row],[AREA]],".",Tabla1[[#This Row],[TIPO]]))</f>
        <v/>
      </c>
      <c r="C754" s="14" t="str">
        <f>IF(Tabla1[[#This Row],[Código_Actividad]]="","",'[4]Formulario PPGR1'!#REF!)</f>
        <v/>
      </c>
      <c r="D754" s="14" t="str">
        <f>IF(Tabla1[[#This Row],[Código_Actividad]]="","",'[4]Formulario PPGR1'!#REF!)</f>
        <v/>
      </c>
      <c r="E754" s="14" t="str">
        <f>IF(Tabla1[[#This Row],[Código_Actividad]]="","",'[4]Formulario PPGR1'!#REF!)</f>
        <v/>
      </c>
      <c r="F754" s="14" t="str">
        <f>IF(Tabla1[[#This Row],[Código_Actividad]]="","",'[4]Formulario PPGR1'!#REF!)</f>
        <v/>
      </c>
      <c r="G754" s="264"/>
      <c r="H754" s="432" t="s">
        <v>1402</v>
      </c>
      <c r="I754" s="446" t="s">
        <v>1327</v>
      </c>
      <c r="J754" s="446">
        <v>0</v>
      </c>
      <c r="K754" s="486">
        <v>0</v>
      </c>
      <c r="L754" s="266">
        <f>+Tabla1[[#This Row],[Precio Unitario]]*Tabla1[[#This Row],[Cantidad de Insumos]]</f>
        <v>0</v>
      </c>
      <c r="M754" s="267" t="s">
        <v>1304</v>
      </c>
      <c r="N754" s="265"/>
    </row>
    <row r="755" spans="2:14" x14ac:dyDescent="0.2">
      <c r="B755" s="14" t="str">
        <f>IF(Tabla1[[#This Row],[Código_Actividad]]="","",CONCATENATE(Tabla1[[#This Row],[POA]],".",Tabla1[[#This Row],[SRS]],".",Tabla1[[#This Row],[AREA]],".",Tabla1[[#This Row],[TIPO]]))</f>
        <v/>
      </c>
      <c r="C755" s="14" t="str">
        <f>IF(Tabla1[[#This Row],[Código_Actividad]]="","",'[4]Formulario PPGR1'!#REF!)</f>
        <v/>
      </c>
      <c r="D755" s="14" t="str">
        <f>IF(Tabla1[[#This Row],[Código_Actividad]]="","",'[4]Formulario PPGR1'!#REF!)</f>
        <v/>
      </c>
      <c r="E755" s="14" t="str">
        <f>IF(Tabla1[[#This Row],[Código_Actividad]]="","",'[4]Formulario PPGR1'!#REF!)</f>
        <v/>
      </c>
      <c r="F755" s="14" t="str">
        <f>IF(Tabla1[[#This Row],[Código_Actividad]]="","",'[4]Formulario PPGR1'!#REF!)</f>
        <v/>
      </c>
      <c r="G755" s="264"/>
      <c r="H755" s="432" t="s">
        <v>1403</v>
      </c>
      <c r="I755" s="446" t="s">
        <v>1327</v>
      </c>
      <c r="J755" s="446">
        <v>15</v>
      </c>
      <c r="K755" s="486">
        <v>224</v>
      </c>
      <c r="L755" s="266">
        <f>+Tabla1[[#This Row],[Precio Unitario]]*Tabla1[[#This Row],[Cantidad de Insumos]]</f>
        <v>3360</v>
      </c>
      <c r="M755" s="267" t="s">
        <v>1304</v>
      </c>
      <c r="N755" s="265"/>
    </row>
    <row r="756" spans="2:14" x14ac:dyDescent="0.2">
      <c r="B756" s="14" t="str">
        <f>IF(Tabla1[[#This Row],[Código_Actividad]]="","",CONCATENATE(Tabla1[[#This Row],[POA]],".",Tabla1[[#This Row],[SRS]],".",Tabla1[[#This Row],[AREA]],".",Tabla1[[#This Row],[TIPO]]))</f>
        <v/>
      </c>
      <c r="C756" s="14" t="str">
        <f>IF(Tabla1[[#This Row],[Código_Actividad]]="","",'[4]Formulario PPGR1'!#REF!)</f>
        <v/>
      </c>
      <c r="D756" s="14" t="str">
        <f>IF(Tabla1[[#This Row],[Código_Actividad]]="","",'[4]Formulario PPGR1'!#REF!)</f>
        <v/>
      </c>
      <c r="E756" s="14" t="str">
        <f>IF(Tabla1[[#This Row],[Código_Actividad]]="","",'[4]Formulario PPGR1'!#REF!)</f>
        <v/>
      </c>
      <c r="F756" s="14" t="str">
        <f>IF(Tabla1[[#This Row],[Código_Actividad]]="","",'[4]Formulario PPGR1'!#REF!)</f>
        <v/>
      </c>
      <c r="G756" s="264"/>
      <c r="H756" s="432" t="s">
        <v>1404</v>
      </c>
      <c r="I756" s="446" t="s">
        <v>1327</v>
      </c>
      <c r="J756" s="446">
        <v>25</v>
      </c>
      <c r="K756" s="486">
        <v>212</v>
      </c>
      <c r="L756" s="266">
        <f>+Tabla1[[#This Row],[Precio Unitario]]*Tabla1[[#This Row],[Cantidad de Insumos]]</f>
        <v>5300</v>
      </c>
      <c r="M756" s="267" t="s">
        <v>1304</v>
      </c>
      <c r="N756" s="265"/>
    </row>
    <row r="757" spans="2:14" x14ac:dyDescent="0.2">
      <c r="B757" s="14" t="str">
        <f>IF(Tabla1[[#This Row],[Código_Actividad]]="","",CONCATENATE(Tabla1[[#This Row],[POA]],".",Tabla1[[#This Row],[SRS]],".",Tabla1[[#This Row],[AREA]],".",Tabla1[[#This Row],[TIPO]]))</f>
        <v/>
      </c>
      <c r="C757" s="14" t="str">
        <f>IF(Tabla1[[#This Row],[Código_Actividad]]="","",'[4]Formulario PPGR1'!#REF!)</f>
        <v/>
      </c>
      <c r="D757" s="14" t="str">
        <f>IF(Tabla1[[#This Row],[Código_Actividad]]="","",'[4]Formulario PPGR1'!#REF!)</f>
        <v/>
      </c>
      <c r="E757" s="14" t="str">
        <f>IF(Tabla1[[#This Row],[Código_Actividad]]="","",'[4]Formulario PPGR1'!#REF!)</f>
        <v/>
      </c>
      <c r="F757" s="14" t="str">
        <f>IF(Tabla1[[#This Row],[Código_Actividad]]="","",'[4]Formulario PPGR1'!#REF!)</f>
        <v/>
      </c>
      <c r="G757" s="264"/>
      <c r="H757" s="432" t="s">
        <v>1405</v>
      </c>
      <c r="I757" s="446" t="s">
        <v>1327</v>
      </c>
      <c r="J757" s="446">
        <v>6</v>
      </c>
      <c r="K757" s="486">
        <v>226</v>
      </c>
      <c r="L757" s="266">
        <f>+Tabla1[[#This Row],[Precio Unitario]]*Tabla1[[#This Row],[Cantidad de Insumos]]</f>
        <v>1356</v>
      </c>
      <c r="M757" s="267" t="s">
        <v>1304</v>
      </c>
      <c r="N757" s="265"/>
    </row>
    <row r="758" spans="2:14" x14ac:dyDescent="0.2">
      <c r="B758" s="14" t="str">
        <f>IF(Tabla1[[#This Row],[Código_Actividad]]="","",CONCATENATE(Tabla1[[#This Row],[POA]],".",Tabla1[[#This Row],[SRS]],".",Tabla1[[#This Row],[AREA]],".",Tabla1[[#This Row],[TIPO]]))</f>
        <v/>
      </c>
      <c r="C758" s="14" t="str">
        <f>IF(Tabla1[[#This Row],[Código_Actividad]]="","",'[4]Formulario PPGR1'!#REF!)</f>
        <v/>
      </c>
      <c r="D758" s="14" t="str">
        <f>IF(Tabla1[[#This Row],[Código_Actividad]]="","",'[4]Formulario PPGR1'!#REF!)</f>
        <v/>
      </c>
      <c r="E758" s="14" t="str">
        <f>IF(Tabla1[[#This Row],[Código_Actividad]]="","",'[4]Formulario PPGR1'!#REF!)</f>
        <v/>
      </c>
      <c r="F758" s="14" t="str">
        <f>IF(Tabla1[[#This Row],[Código_Actividad]]="","",'[4]Formulario PPGR1'!#REF!)</f>
        <v/>
      </c>
      <c r="G758" s="264"/>
      <c r="H758" s="432" t="s">
        <v>1406</v>
      </c>
      <c r="I758" s="446" t="s">
        <v>1365</v>
      </c>
      <c r="J758" s="446">
        <v>6000</v>
      </c>
      <c r="K758" s="486">
        <v>7</v>
      </c>
      <c r="L758" s="266">
        <f>+Tabla1[[#This Row],[Precio Unitario]]*Tabla1[[#This Row],[Cantidad de Insumos]]</f>
        <v>42000</v>
      </c>
      <c r="M758" s="267" t="s">
        <v>1304</v>
      </c>
      <c r="N758" s="265"/>
    </row>
    <row r="759" spans="2:14" x14ac:dyDescent="0.2">
      <c r="B759" s="14" t="str">
        <f>IF(Tabla1[[#This Row],[Código_Actividad]]="","",CONCATENATE(Tabla1[[#This Row],[POA]],".",Tabla1[[#This Row],[SRS]],".",Tabla1[[#This Row],[AREA]],".",Tabla1[[#This Row],[TIPO]]))</f>
        <v/>
      </c>
      <c r="C759" s="14" t="str">
        <f>IF(Tabla1[[#This Row],[Código_Actividad]]="","",'[4]Formulario PPGR1'!#REF!)</f>
        <v/>
      </c>
      <c r="D759" s="14" t="str">
        <f>IF(Tabla1[[#This Row],[Código_Actividad]]="","",'[4]Formulario PPGR1'!#REF!)</f>
        <v/>
      </c>
      <c r="E759" s="14" t="str">
        <f>IF(Tabla1[[#This Row],[Código_Actividad]]="","",'[4]Formulario PPGR1'!#REF!)</f>
        <v/>
      </c>
      <c r="F759" s="14" t="str">
        <f>IF(Tabla1[[#This Row],[Código_Actividad]]="","",'[4]Formulario PPGR1'!#REF!)</f>
        <v/>
      </c>
      <c r="G759" s="264"/>
      <c r="H759" s="432" t="s">
        <v>1407</v>
      </c>
      <c r="I759" s="446" t="s">
        <v>1358</v>
      </c>
      <c r="J759" s="446">
        <v>0</v>
      </c>
      <c r="K759" s="486">
        <v>0</v>
      </c>
      <c r="L759" s="266">
        <f>+Tabla1[[#This Row],[Precio Unitario]]*Tabla1[[#This Row],[Cantidad de Insumos]]</f>
        <v>0</v>
      </c>
      <c r="M759" s="267" t="s">
        <v>1304</v>
      </c>
      <c r="N759" s="265"/>
    </row>
    <row r="760" spans="2:14" x14ac:dyDescent="0.2">
      <c r="B760" s="14" t="str">
        <f>IF(Tabla1[[#This Row],[Código_Actividad]]="","",CONCATENATE(Tabla1[[#This Row],[POA]],".",Tabla1[[#This Row],[SRS]],".",Tabla1[[#This Row],[AREA]],".",Tabla1[[#This Row],[TIPO]]))</f>
        <v/>
      </c>
      <c r="C760" s="14" t="str">
        <f>IF(Tabla1[[#This Row],[Código_Actividad]]="","",'[4]Formulario PPGR1'!#REF!)</f>
        <v/>
      </c>
      <c r="D760" s="14" t="str">
        <f>IF(Tabla1[[#This Row],[Código_Actividad]]="","",'[4]Formulario PPGR1'!#REF!)</f>
        <v/>
      </c>
      <c r="E760" s="14" t="str">
        <f>IF(Tabla1[[#This Row],[Código_Actividad]]="","",'[4]Formulario PPGR1'!#REF!)</f>
        <v/>
      </c>
      <c r="F760" s="14" t="str">
        <f>IF(Tabla1[[#This Row],[Código_Actividad]]="","",'[4]Formulario PPGR1'!#REF!)</f>
        <v/>
      </c>
      <c r="G760" s="264"/>
      <c r="H760" s="432" t="s">
        <v>1408</v>
      </c>
      <c r="I760" s="446" t="s">
        <v>1365</v>
      </c>
      <c r="J760" s="446">
        <v>0</v>
      </c>
      <c r="K760" s="486">
        <v>0</v>
      </c>
      <c r="L760" s="266">
        <f>+Tabla1[[#This Row],[Precio Unitario]]*Tabla1[[#This Row],[Cantidad de Insumos]]</f>
        <v>0</v>
      </c>
      <c r="M760" s="267" t="s">
        <v>1304</v>
      </c>
      <c r="N760" s="265"/>
    </row>
    <row r="761" spans="2:14" x14ac:dyDescent="0.2">
      <c r="B761" s="14" t="str">
        <f>IF(Tabla1[[#This Row],[Código_Actividad]]="","",CONCATENATE(Tabla1[[#This Row],[POA]],".",Tabla1[[#This Row],[SRS]],".",Tabla1[[#This Row],[AREA]],".",Tabla1[[#This Row],[TIPO]]))</f>
        <v/>
      </c>
      <c r="C761" s="14" t="str">
        <f>IF(Tabla1[[#This Row],[Código_Actividad]]="","",'[4]Formulario PPGR1'!#REF!)</f>
        <v/>
      </c>
      <c r="D761" s="14" t="str">
        <f>IF(Tabla1[[#This Row],[Código_Actividad]]="","",'[4]Formulario PPGR1'!#REF!)</f>
        <v/>
      </c>
      <c r="E761" s="14" t="str">
        <f>IF(Tabla1[[#This Row],[Código_Actividad]]="","",'[4]Formulario PPGR1'!#REF!)</f>
        <v/>
      </c>
      <c r="F761" s="14" t="str">
        <f>IF(Tabla1[[#This Row],[Código_Actividad]]="","",'[4]Formulario PPGR1'!#REF!)</f>
        <v/>
      </c>
      <c r="G761" s="264"/>
      <c r="H761" s="432" t="s">
        <v>1409</v>
      </c>
      <c r="I761" s="446" t="s">
        <v>699</v>
      </c>
      <c r="J761" s="446">
        <v>0</v>
      </c>
      <c r="K761" s="486">
        <v>0</v>
      </c>
      <c r="L761" s="266">
        <f>+Tabla1[[#This Row],[Precio Unitario]]*Tabla1[[#This Row],[Cantidad de Insumos]]</f>
        <v>0</v>
      </c>
      <c r="M761" s="267" t="s">
        <v>1304</v>
      </c>
      <c r="N761" s="265"/>
    </row>
    <row r="762" spans="2:14" x14ac:dyDescent="0.2">
      <c r="B762" s="14" t="str">
        <f>IF(Tabla1[[#This Row],[Código_Actividad]]="","",CONCATENATE(Tabla1[[#This Row],[POA]],".",Tabla1[[#This Row],[SRS]],".",Tabla1[[#This Row],[AREA]],".",Tabla1[[#This Row],[TIPO]]))</f>
        <v/>
      </c>
      <c r="C762" s="14" t="str">
        <f>IF(Tabla1[[#This Row],[Código_Actividad]]="","",'[4]Formulario PPGR1'!#REF!)</f>
        <v/>
      </c>
      <c r="D762" s="14" t="str">
        <f>IF(Tabla1[[#This Row],[Código_Actividad]]="","",'[4]Formulario PPGR1'!#REF!)</f>
        <v/>
      </c>
      <c r="E762" s="14" t="str">
        <f>IF(Tabla1[[#This Row],[Código_Actividad]]="","",'[4]Formulario PPGR1'!#REF!)</f>
        <v/>
      </c>
      <c r="F762" s="14" t="str">
        <f>IF(Tabla1[[#This Row],[Código_Actividad]]="","",'[4]Formulario PPGR1'!#REF!)</f>
        <v/>
      </c>
      <c r="G762" s="264"/>
      <c r="H762" s="432" t="s">
        <v>1410</v>
      </c>
      <c r="I762" s="446" t="s">
        <v>699</v>
      </c>
      <c r="J762" s="446">
        <v>0</v>
      </c>
      <c r="K762" s="486">
        <v>0</v>
      </c>
      <c r="L762" s="266">
        <f>+Tabla1[[#This Row],[Precio Unitario]]*Tabla1[[#This Row],[Cantidad de Insumos]]</f>
        <v>0</v>
      </c>
      <c r="M762" s="267" t="s">
        <v>1304</v>
      </c>
      <c r="N762" s="265"/>
    </row>
    <row r="763" spans="2:14" x14ac:dyDescent="0.2">
      <c r="B763" s="14" t="str">
        <f>IF(Tabla1[[#This Row],[Código_Actividad]]="","",CONCATENATE(Tabla1[[#This Row],[POA]],".",Tabla1[[#This Row],[SRS]],".",Tabla1[[#This Row],[AREA]],".",Tabla1[[#This Row],[TIPO]]))</f>
        <v/>
      </c>
      <c r="C763" s="14" t="str">
        <f>IF(Tabla1[[#This Row],[Código_Actividad]]="","",'[4]Formulario PPGR1'!#REF!)</f>
        <v/>
      </c>
      <c r="D763" s="14" t="str">
        <f>IF(Tabla1[[#This Row],[Código_Actividad]]="","",'[4]Formulario PPGR1'!#REF!)</f>
        <v/>
      </c>
      <c r="E763" s="14" t="str">
        <f>IF(Tabla1[[#This Row],[Código_Actividad]]="","",'[4]Formulario PPGR1'!#REF!)</f>
        <v/>
      </c>
      <c r="F763" s="14" t="str">
        <f>IF(Tabla1[[#This Row],[Código_Actividad]]="","",'[4]Formulario PPGR1'!#REF!)</f>
        <v/>
      </c>
      <c r="G763" s="264"/>
      <c r="H763" s="432" t="s">
        <v>1411</v>
      </c>
      <c r="I763" s="446" t="s">
        <v>1327</v>
      </c>
      <c r="J763" s="446">
        <v>400</v>
      </c>
      <c r="K763" s="486">
        <v>205</v>
      </c>
      <c r="L763" s="266">
        <f>+Tabla1[[#This Row],[Precio Unitario]]*Tabla1[[#This Row],[Cantidad de Insumos]]</f>
        <v>82000</v>
      </c>
      <c r="M763" s="267" t="s">
        <v>1304</v>
      </c>
      <c r="N763" s="265"/>
    </row>
    <row r="764" spans="2:14" ht="12.75" x14ac:dyDescent="0.2">
      <c r="B764" s="515" t="str">
        <f>IF(Tabla1[[#This Row],[Código_Actividad]]="","",CONCATENATE(Tabla1[[#This Row],[POA]],".",Tabla1[[#This Row],[SRS]],".",Tabla1[[#This Row],[AREA]],".",Tabla1[[#This Row],[TIPO]]))</f>
        <v/>
      </c>
      <c r="C764" s="515" t="str">
        <f>IF(Tabla1[[#This Row],[Código_Actividad]]="","",'[4]Formulario PPGR1'!#REF!)</f>
        <v/>
      </c>
      <c r="D764" s="515" t="str">
        <f>IF(Tabla1[[#This Row],[Código_Actividad]]="","",'[4]Formulario PPGR1'!#REF!)</f>
        <v/>
      </c>
      <c r="E764" s="515" t="str">
        <f>IF(Tabla1[[#This Row],[Código_Actividad]]="","",'[4]Formulario PPGR1'!#REF!)</f>
        <v/>
      </c>
      <c r="F764" s="515" t="str">
        <f>IF(Tabla1[[#This Row],[Código_Actividad]]="","",'[4]Formulario PPGR1'!#REF!)</f>
        <v/>
      </c>
      <c r="G764" s="517"/>
      <c r="H764" s="522"/>
      <c r="I764" s="523" t="str">
        <f>IFERROR(VLOOKUP(#REF!,#REF!,2,FALSE),"")</f>
        <v/>
      </c>
      <c r="J764" s="524">
        <v>150</v>
      </c>
      <c r="K764" s="525" t="str">
        <f>IFERROR(VLOOKUP(#REF!,#REF!,3,FALSE),"")</f>
        <v/>
      </c>
      <c r="L764" s="520"/>
      <c r="M764" s="521"/>
      <c r="N764" s="516"/>
    </row>
    <row r="765" spans="2:14" x14ac:dyDescent="0.2">
      <c r="B765" s="14" t="str">
        <f>IF(Tabla1[[#This Row],[Código_Actividad]]="","",CONCATENATE(Tabla1[[#This Row],[POA]],".",Tabla1[[#This Row],[SRS]],".",Tabla1[[#This Row],[AREA]],".",Tabla1[[#This Row],[TIPO]]))</f>
        <v/>
      </c>
      <c r="C765" s="14" t="str">
        <f>IF(Tabla1[[#This Row],[Código_Actividad]]="","",'[4]Formulario PPGR1'!#REF!)</f>
        <v/>
      </c>
      <c r="D765" s="14" t="str">
        <f>IF(Tabla1[[#This Row],[Código_Actividad]]="","",'[4]Formulario PPGR1'!#REF!)</f>
        <v/>
      </c>
      <c r="E765" s="14" t="str">
        <f>IF(Tabla1[[#This Row],[Código_Actividad]]="","",'[4]Formulario PPGR1'!#REF!)</f>
        <v/>
      </c>
      <c r="F765" s="14" t="str">
        <f>IF(Tabla1[[#This Row],[Código_Actividad]]="","",'[4]Formulario PPGR1'!#REF!)</f>
        <v/>
      </c>
      <c r="G765" s="264"/>
      <c r="H765" s="432" t="s">
        <v>1412</v>
      </c>
      <c r="I765" s="446" t="s">
        <v>699</v>
      </c>
      <c r="J765" s="446">
        <v>2</v>
      </c>
      <c r="K765" s="486">
        <v>1495</v>
      </c>
      <c r="L765" s="266">
        <f>+Tabla1[[#This Row],[Precio Unitario]]*Tabla1[[#This Row],[Cantidad de Insumos]]</f>
        <v>2990</v>
      </c>
      <c r="M765" s="267" t="s">
        <v>1413</v>
      </c>
      <c r="N765" s="265"/>
    </row>
    <row r="766" spans="2:14" x14ac:dyDescent="0.2">
      <c r="B766" s="14" t="str">
        <f>IF(Tabla1[[#This Row],[Código_Actividad]]="","",CONCATENATE(Tabla1[[#This Row],[POA]],".",Tabla1[[#This Row],[SRS]],".",Tabla1[[#This Row],[AREA]],".",Tabla1[[#This Row],[TIPO]]))</f>
        <v/>
      </c>
      <c r="C766" s="14" t="str">
        <f>IF(Tabla1[[#This Row],[Código_Actividad]]="","",'[4]Formulario PPGR1'!#REF!)</f>
        <v/>
      </c>
      <c r="D766" s="14" t="str">
        <f>IF(Tabla1[[#This Row],[Código_Actividad]]="","",'[4]Formulario PPGR1'!#REF!)</f>
        <v/>
      </c>
      <c r="E766" s="14" t="str">
        <f>IF(Tabla1[[#This Row],[Código_Actividad]]="","",'[4]Formulario PPGR1'!#REF!)</f>
        <v/>
      </c>
      <c r="F766" s="14" t="str">
        <f>IF(Tabla1[[#This Row],[Código_Actividad]]="","",'[4]Formulario PPGR1'!#REF!)</f>
        <v/>
      </c>
      <c r="G766" s="264"/>
      <c r="H766" s="432" t="s">
        <v>1414</v>
      </c>
      <c r="I766" s="446" t="s">
        <v>699</v>
      </c>
      <c r="J766" s="446">
        <v>10</v>
      </c>
      <c r="K766" s="486">
        <v>3395</v>
      </c>
      <c r="L766" s="266">
        <f>+Tabla1[[#This Row],[Precio Unitario]]*Tabla1[[#This Row],[Cantidad de Insumos]]</f>
        <v>33950</v>
      </c>
      <c r="M766" s="267" t="s">
        <v>1413</v>
      </c>
      <c r="N766" s="265"/>
    </row>
    <row r="767" spans="2:14" x14ac:dyDescent="0.2">
      <c r="B767" s="14" t="str">
        <f>IF(Tabla1[[#This Row],[Código_Actividad]]="","",CONCATENATE(Tabla1[[#This Row],[POA]],".",Tabla1[[#This Row],[SRS]],".",Tabla1[[#This Row],[AREA]],".",Tabla1[[#This Row],[TIPO]]))</f>
        <v/>
      </c>
      <c r="C767" s="14" t="str">
        <f>IF(Tabla1[[#This Row],[Código_Actividad]]="","",'[4]Formulario PPGR1'!#REF!)</f>
        <v/>
      </c>
      <c r="D767" s="14" t="str">
        <f>IF(Tabla1[[#This Row],[Código_Actividad]]="","",'[4]Formulario PPGR1'!#REF!)</f>
        <v/>
      </c>
      <c r="E767" s="14" t="str">
        <f>IF(Tabla1[[#This Row],[Código_Actividad]]="","",'[4]Formulario PPGR1'!#REF!)</f>
        <v/>
      </c>
      <c r="F767" s="14" t="str">
        <f>IF(Tabla1[[#This Row],[Código_Actividad]]="","",'[4]Formulario PPGR1'!#REF!)</f>
        <v/>
      </c>
      <c r="G767" s="264"/>
      <c r="H767" s="432" t="s">
        <v>1415</v>
      </c>
      <c r="I767" s="446" t="s">
        <v>699</v>
      </c>
      <c r="J767" s="446">
        <v>150</v>
      </c>
      <c r="K767" s="486">
        <v>7569</v>
      </c>
      <c r="L767" s="266">
        <f>+Tabla1[[#This Row],[Precio Unitario]]*Tabla1[[#This Row],[Cantidad de Insumos]]</f>
        <v>1135350</v>
      </c>
      <c r="M767" s="267" t="s">
        <v>1413</v>
      </c>
      <c r="N767" s="265"/>
    </row>
    <row r="768" spans="2:14" x14ac:dyDescent="0.2">
      <c r="B768" s="14" t="str">
        <f>IF(Tabla1[[#This Row],[Código_Actividad]]="","",CONCATENATE(Tabla1[[#This Row],[POA]],".",Tabla1[[#This Row],[SRS]],".",Tabla1[[#This Row],[AREA]],".",Tabla1[[#This Row],[TIPO]]))</f>
        <v/>
      </c>
      <c r="C768" s="14" t="str">
        <f>IF(Tabla1[[#This Row],[Código_Actividad]]="","",'[4]Formulario PPGR1'!#REF!)</f>
        <v/>
      </c>
      <c r="D768" s="14" t="str">
        <f>IF(Tabla1[[#This Row],[Código_Actividad]]="","",'[4]Formulario PPGR1'!#REF!)</f>
        <v/>
      </c>
      <c r="E768" s="14" t="str">
        <f>IF(Tabla1[[#This Row],[Código_Actividad]]="","",'[4]Formulario PPGR1'!#REF!)</f>
        <v/>
      </c>
      <c r="F768" s="14" t="str">
        <f>IF(Tabla1[[#This Row],[Código_Actividad]]="","",'[4]Formulario PPGR1'!#REF!)</f>
        <v/>
      </c>
      <c r="G768" s="264"/>
      <c r="H768" s="432" t="s">
        <v>1416</v>
      </c>
      <c r="I768" s="446" t="s">
        <v>728</v>
      </c>
      <c r="J768" s="446">
        <v>200</v>
      </c>
      <c r="K768" s="486">
        <v>4875</v>
      </c>
      <c r="L768" s="266">
        <f>+Tabla1[[#This Row],[Precio Unitario]]*Tabla1[[#This Row],[Cantidad de Insumos]]</f>
        <v>975000</v>
      </c>
      <c r="M768" s="267" t="s">
        <v>1413</v>
      </c>
      <c r="N768" s="265"/>
    </row>
    <row r="769" spans="2:14" x14ac:dyDescent="0.2">
      <c r="B769" s="14" t="str">
        <f>IF(Tabla1[[#This Row],[Código_Actividad]]="","",CONCATENATE(Tabla1[[#This Row],[POA]],".",Tabla1[[#This Row],[SRS]],".",Tabla1[[#This Row],[AREA]],".",Tabla1[[#This Row],[TIPO]]))</f>
        <v/>
      </c>
      <c r="C769" s="14" t="str">
        <f>IF(Tabla1[[#This Row],[Código_Actividad]]="","",'[4]Formulario PPGR1'!#REF!)</f>
        <v/>
      </c>
      <c r="D769" s="14" t="str">
        <f>IF(Tabla1[[#This Row],[Código_Actividad]]="","",'[4]Formulario PPGR1'!#REF!)</f>
        <v/>
      </c>
      <c r="E769" s="14" t="str">
        <f>IF(Tabla1[[#This Row],[Código_Actividad]]="","",'[4]Formulario PPGR1'!#REF!)</f>
        <v/>
      </c>
      <c r="F769" s="14" t="str">
        <f>IF(Tabla1[[#This Row],[Código_Actividad]]="","",'[4]Formulario PPGR1'!#REF!)</f>
        <v/>
      </c>
      <c r="G769" s="264"/>
      <c r="H769" s="432" t="s">
        <v>1417</v>
      </c>
      <c r="I769" s="446" t="s">
        <v>728</v>
      </c>
      <c r="J769" s="446">
        <v>80</v>
      </c>
      <c r="K769" s="486">
        <v>4875</v>
      </c>
      <c r="L769" s="266">
        <f>+Tabla1[[#This Row],[Precio Unitario]]*Tabla1[[#This Row],[Cantidad de Insumos]]</f>
        <v>390000</v>
      </c>
      <c r="M769" s="267" t="s">
        <v>1413</v>
      </c>
      <c r="N769" s="265"/>
    </row>
    <row r="770" spans="2:14" x14ac:dyDescent="0.2">
      <c r="B770" s="14" t="str">
        <f>IF(Tabla1[[#This Row],[Código_Actividad]]="","",CONCATENATE(Tabla1[[#This Row],[POA]],".",Tabla1[[#This Row],[SRS]],".",Tabla1[[#This Row],[AREA]],".",Tabla1[[#This Row],[TIPO]]))</f>
        <v/>
      </c>
      <c r="C770" s="14" t="str">
        <f>IF(Tabla1[[#This Row],[Código_Actividad]]="","",'[4]Formulario PPGR1'!#REF!)</f>
        <v/>
      </c>
      <c r="D770" s="14" t="str">
        <f>IF(Tabla1[[#This Row],[Código_Actividad]]="","",'[4]Formulario PPGR1'!#REF!)</f>
        <v/>
      </c>
      <c r="E770" s="14" t="str">
        <f>IF(Tabla1[[#This Row],[Código_Actividad]]="","",'[4]Formulario PPGR1'!#REF!)</f>
        <v/>
      </c>
      <c r="F770" s="14" t="str">
        <f>IF(Tabla1[[#This Row],[Código_Actividad]]="","",'[4]Formulario PPGR1'!#REF!)</f>
        <v/>
      </c>
      <c r="G770" s="264"/>
      <c r="H770" s="432" t="s">
        <v>1418</v>
      </c>
      <c r="I770" s="446" t="s">
        <v>699</v>
      </c>
      <c r="J770" s="446">
        <v>0</v>
      </c>
      <c r="K770" s="486">
        <v>0</v>
      </c>
      <c r="L770" s="266">
        <f>+Tabla1[[#This Row],[Precio Unitario]]*Tabla1[[#This Row],[Cantidad de Insumos]]</f>
        <v>0</v>
      </c>
      <c r="M770" s="267" t="s">
        <v>1413</v>
      </c>
      <c r="N770" s="265"/>
    </row>
    <row r="771" spans="2:14" x14ac:dyDescent="0.2">
      <c r="B771" s="14" t="str">
        <f>IF(Tabla1[[#This Row],[Código_Actividad]]="","",CONCATENATE(Tabla1[[#This Row],[POA]],".",Tabla1[[#This Row],[SRS]],".",Tabla1[[#This Row],[AREA]],".",Tabla1[[#This Row],[TIPO]]))</f>
        <v/>
      </c>
      <c r="C771" s="14" t="str">
        <f>IF(Tabla1[[#This Row],[Código_Actividad]]="","",'[4]Formulario PPGR1'!#REF!)</f>
        <v/>
      </c>
      <c r="D771" s="14" t="str">
        <f>IF(Tabla1[[#This Row],[Código_Actividad]]="","",'[4]Formulario PPGR1'!#REF!)</f>
        <v/>
      </c>
      <c r="E771" s="14" t="str">
        <f>IF(Tabla1[[#This Row],[Código_Actividad]]="","",'[4]Formulario PPGR1'!#REF!)</f>
        <v/>
      </c>
      <c r="F771" s="14" t="str">
        <f>IF(Tabla1[[#This Row],[Código_Actividad]]="","",'[4]Formulario PPGR1'!#REF!)</f>
        <v/>
      </c>
      <c r="G771" s="264"/>
      <c r="H771" s="432" t="s">
        <v>1419</v>
      </c>
      <c r="I771" s="446" t="s">
        <v>699</v>
      </c>
      <c r="J771" s="446">
        <v>0</v>
      </c>
      <c r="K771" s="486"/>
      <c r="L771" s="266">
        <f>+Tabla1[[#This Row],[Precio Unitario]]*Tabla1[[#This Row],[Cantidad de Insumos]]</f>
        <v>0</v>
      </c>
      <c r="M771" s="267" t="s">
        <v>1413</v>
      </c>
      <c r="N771" s="265"/>
    </row>
    <row r="772" spans="2:14" x14ac:dyDescent="0.2">
      <c r="B772" s="14" t="str">
        <f>IF(Tabla1[[#This Row],[Código_Actividad]]="","",CONCATENATE(Tabla1[[#This Row],[POA]],".",Tabla1[[#This Row],[SRS]],".",Tabla1[[#This Row],[AREA]],".",Tabla1[[#This Row],[TIPO]]))</f>
        <v/>
      </c>
      <c r="C772" s="14" t="str">
        <f>IF(Tabla1[[#This Row],[Código_Actividad]]="","",'[4]Formulario PPGR1'!#REF!)</f>
        <v/>
      </c>
      <c r="D772" s="14" t="str">
        <f>IF(Tabla1[[#This Row],[Código_Actividad]]="","",'[4]Formulario PPGR1'!#REF!)</f>
        <v/>
      </c>
      <c r="E772" s="14" t="str">
        <f>IF(Tabla1[[#This Row],[Código_Actividad]]="","",'[4]Formulario PPGR1'!#REF!)</f>
        <v/>
      </c>
      <c r="F772" s="14" t="str">
        <f>IF(Tabla1[[#This Row],[Código_Actividad]]="","",'[4]Formulario PPGR1'!#REF!)</f>
        <v/>
      </c>
      <c r="G772" s="264"/>
      <c r="H772" s="432" t="s">
        <v>1420</v>
      </c>
      <c r="I772" s="446" t="s">
        <v>699</v>
      </c>
      <c r="J772" s="446">
        <v>0</v>
      </c>
      <c r="K772" s="486"/>
      <c r="L772" s="266">
        <f>+Tabla1[[#This Row],[Precio Unitario]]*Tabla1[[#This Row],[Cantidad de Insumos]]</f>
        <v>0</v>
      </c>
      <c r="M772" s="267" t="s">
        <v>1413</v>
      </c>
      <c r="N772" s="265"/>
    </row>
    <row r="773" spans="2:14" x14ac:dyDescent="0.2">
      <c r="B773" s="14" t="str">
        <f>IF(Tabla1[[#This Row],[Código_Actividad]]="","",CONCATENATE(Tabla1[[#This Row],[POA]],".",Tabla1[[#This Row],[SRS]],".",Tabla1[[#This Row],[AREA]],".",Tabla1[[#This Row],[TIPO]]))</f>
        <v/>
      </c>
      <c r="C773" s="14" t="str">
        <f>IF(Tabla1[[#This Row],[Código_Actividad]]="","",'[4]Formulario PPGR1'!#REF!)</f>
        <v/>
      </c>
      <c r="D773" s="14" t="str">
        <f>IF(Tabla1[[#This Row],[Código_Actividad]]="","",'[4]Formulario PPGR1'!#REF!)</f>
        <v/>
      </c>
      <c r="E773" s="14" t="str">
        <f>IF(Tabla1[[#This Row],[Código_Actividad]]="","",'[4]Formulario PPGR1'!#REF!)</f>
        <v/>
      </c>
      <c r="F773" s="14" t="str">
        <f>IF(Tabla1[[#This Row],[Código_Actividad]]="","",'[4]Formulario PPGR1'!#REF!)</f>
        <v/>
      </c>
      <c r="G773" s="264"/>
      <c r="H773" s="432" t="s">
        <v>1421</v>
      </c>
      <c r="I773" s="446" t="s">
        <v>699</v>
      </c>
      <c r="J773" s="446">
        <v>0</v>
      </c>
      <c r="K773" s="486"/>
      <c r="L773" s="266">
        <f>+Tabla1[[#This Row],[Precio Unitario]]*Tabla1[[#This Row],[Cantidad de Insumos]]</f>
        <v>0</v>
      </c>
      <c r="M773" s="267" t="s">
        <v>1413</v>
      </c>
      <c r="N773" s="265"/>
    </row>
    <row r="774" spans="2:14" x14ac:dyDescent="0.2">
      <c r="B774" s="14" t="str">
        <f>IF(Tabla1[[#This Row],[Código_Actividad]]="","",CONCATENATE(Tabla1[[#This Row],[POA]],".",Tabla1[[#This Row],[SRS]],".",Tabla1[[#This Row],[AREA]],".",Tabla1[[#This Row],[TIPO]]))</f>
        <v/>
      </c>
      <c r="C774" s="14" t="str">
        <f>IF(Tabla1[[#This Row],[Código_Actividad]]="","",'[4]Formulario PPGR1'!#REF!)</f>
        <v/>
      </c>
      <c r="D774" s="14" t="str">
        <f>IF(Tabla1[[#This Row],[Código_Actividad]]="","",'[4]Formulario PPGR1'!#REF!)</f>
        <v/>
      </c>
      <c r="E774" s="14" t="str">
        <f>IF(Tabla1[[#This Row],[Código_Actividad]]="","",'[4]Formulario PPGR1'!#REF!)</f>
        <v/>
      </c>
      <c r="F774" s="14" t="str">
        <f>IF(Tabla1[[#This Row],[Código_Actividad]]="","",'[4]Formulario PPGR1'!#REF!)</f>
        <v/>
      </c>
      <c r="G774" s="264"/>
      <c r="H774" s="432" t="s">
        <v>1422</v>
      </c>
      <c r="I774" s="446" t="s">
        <v>699</v>
      </c>
      <c r="J774" s="446">
        <v>15</v>
      </c>
      <c r="K774" s="486">
        <v>24600</v>
      </c>
      <c r="L774" s="266">
        <f>+Tabla1[[#This Row],[Precio Unitario]]*Tabla1[[#This Row],[Cantidad de Insumos]]</f>
        <v>369000</v>
      </c>
      <c r="M774" s="267" t="s">
        <v>1413</v>
      </c>
      <c r="N774" s="265"/>
    </row>
    <row r="775" spans="2:14" x14ac:dyDescent="0.2">
      <c r="B775" s="14" t="str">
        <f>IF(Tabla1[[#This Row],[Código_Actividad]]="","",CONCATENATE(Tabla1[[#This Row],[POA]],".",Tabla1[[#This Row],[SRS]],".",Tabla1[[#This Row],[AREA]],".",Tabla1[[#This Row],[TIPO]]))</f>
        <v/>
      </c>
      <c r="C775" s="14" t="str">
        <f>IF(Tabla1[[#This Row],[Código_Actividad]]="","",'[4]Formulario PPGR1'!#REF!)</f>
        <v/>
      </c>
      <c r="D775" s="14" t="str">
        <f>IF(Tabla1[[#This Row],[Código_Actividad]]="","",'[4]Formulario PPGR1'!#REF!)</f>
        <v/>
      </c>
      <c r="E775" s="14" t="str">
        <f>IF(Tabla1[[#This Row],[Código_Actividad]]="","",'[4]Formulario PPGR1'!#REF!)</f>
        <v/>
      </c>
      <c r="F775" s="14" t="str">
        <f>IF(Tabla1[[#This Row],[Código_Actividad]]="","",'[4]Formulario PPGR1'!#REF!)</f>
        <v/>
      </c>
      <c r="G775" s="264"/>
      <c r="H775" s="432" t="s">
        <v>1423</v>
      </c>
      <c r="I775" s="446" t="s">
        <v>728</v>
      </c>
      <c r="J775" s="446">
        <v>150</v>
      </c>
      <c r="K775" s="486">
        <v>1955</v>
      </c>
      <c r="L775" s="266">
        <f>+Tabla1[[#This Row],[Precio Unitario]]*Tabla1[[#This Row],[Cantidad de Insumos]]</f>
        <v>293250</v>
      </c>
      <c r="M775" s="267" t="s">
        <v>1413</v>
      </c>
      <c r="N775" s="265"/>
    </row>
    <row r="776" spans="2:14" x14ac:dyDescent="0.2">
      <c r="B776" s="14" t="str">
        <f>IF(Tabla1[[#This Row],[Código_Actividad]]="","",CONCATENATE(Tabla1[[#This Row],[POA]],".",Tabla1[[#This Row],[SRS]],".",Tabla1[[#This Row],[AREA]],".",Tabla1[[#This Row],[TIPO]]))</f>
        <v/>
      </c>
      <c r="C776" s="14" t="str">
        <f>IF(Tabla1[[#This Row],[Código_Actividad]]="","",'[4]Formulario PPGR1'!#REF!)</f>
        <v/>
      </c>
      <c r="D776" s="14" t="str">
        <f>IF(Tabla1[[#This Row],[Código_Actividad]]="","",'[4]Formulario PPGR1'!#REF!)</f>
        <v/>
      </c>
      <c r="E776" s="14" t="str">
        <f>IF(Tabla1[[#This Row],[Código_Actividad]]="","",'[4]Formulario PPGR1'!#REF!)</f>
        <v/>
      </c>
      <c r="F776" s="14" t="str">
        <f>IF(Tabla1[[#This Row],[Código_Actividad]]="","",'[4]Formulario PPGR1'!#REF!)</f>
        <v/>
      </c>
      <c r="G776" s="264"/>
      <c r="H776" s="432" t="s">
        <v>1424</v>
      </c>
      <c r="I776" s="446" t="s">
        <v>728</v>
      </c>
      <c r="J776" s="446">
        <v>150</v>
      </c>
      <c r="K776" s="486">
        <v>1955</v>
      </c>
      <c r="L776" s="266">
        <f>+Tabla1[[#This Row],[Precio Unitario]]*Tabla1[[#This Row],[Cantidad de Insumos]]</f>
        <v>293250</v>
      </c>
      <c r="M776" s="267" t="s">
        <v>1413</v>
      </c>
      <c r="N776" s="265"/>
    </row>
    <row r="777" spans="2:14" x14ac:dyDescent="0.2">
      <c r="B777" s="14" t="str">
        <f>IF(Tabla1[[#This Row],[Código_Actividad]]="","",CONCATENATE(Tabla1[[#This Row],[POA]],".",Tabla1[[#This Row],[SRS]],".",Tabla1[[#This Row],[AREA]],".",Tabla1[[#This Row],[TIPO]]))</f>
        <v/>
      </c>
      <c r="C777" s="14" t="str">
        <f>IF(Tabla1[[#This Row],[Código_Actividad]]="","",'[4]Formulario PPGR1'!#REF!)</f>
        <v/>
      </c>
      <c r="D777" s="14" t="str">
        <f>IF(Tabla1[[#This Row],[Código_Actividad]]="","",'[4]Formulario PPGR1'!#REF!)</f>
        <v/>
      </c>
      <c r="E777" s="14" t="str">
        <f>IF(Tabla1[[#This Row],[Código_Actividad]]="","",'[4]Formulario PPGR1'!#REF!)</f>
        <v/>
      </c>
      <c r="F777" s="14" t="str">
        <f>IF(Tabla1[[#This Row],[Código_Actividad]]="","",'[4]Formulario PPGR1'!#REF!)</f>
        <v/>
      </c>
      <c r="G777" s="264"/>
      <c r="H777" s="432" t="s">
        <v>1425</v>
      </c>
      <c r="I777" s="446" t="s">
        <v>728</v>
      </c>
      <c r="J777" s="446">
        <v>150</v>
      </c>
      <c r="K777" s="486">
        <v>1975</v>
      </c>
      <c r="L777" s="266">
        <f>+Tabla1[[#This Row],[Precio Unitario]]*Tabla1[[#This Row],[Cantidad de Insumos]]</f>
        <v>296250</v>
      </c>
      <c r="M777" s="267" t="s">
        <v>1413</v>
      </c>
      <c r="N777" s="265"/>
    </row>
    <row r="778" spans="2:14" x14ac:dyDescent="0.2">
      <c r="B778" s="14" t="str">
        <f>IF(Tabla1[[#This Row],[Código_Actividad]]="","",CONCATENATE(Tabla1[[#This Row],[POA]],".",Tabla1[[#This Row],[SRS]],".",Tabla1[[#This Row],[AREA]],".",Tabla1[[#This Row],[TIPO]]))</f>
        <v/>
      </c>
      <c r="C778" s="14" t="str">
        <f>IF(Tabla1[[#This Row],[Código_Actividad]]="","",'[4]Formulario PPGR1'!#REF!)</f>
        <v/>
      </c>
      <c r="D778" s="14" t="str">
        <f>IF(Tabla1[[#This Row],[Código_Actividad]]="","",'[4]Formulario PPGR1'!#REF!)</f>
        <v/>
      </c>
      <c r="E778" s="14" t="str">
        <f>IF(Tabla1[[#This Row],[Código_Actividad]]="","",'[4]Formulario PPGR1'!#REF!)</f>
        <v/>
      </c>
      <c r="F778" s="14" t="str">
        <f>IF(Tabla1[[#This Row],[Código_Actividad]]="","",'[4]Formulario PPGR1'!#REF!)</f>
        <v/>
      </c>
      <c r="G778" s="264"/>
      <c r="H778" s="432" t="s">
        <v>1426</v>
      </c>
      <c r="I778" s="446" t="s">
        <v>728</v>
      </c>
      <c r="J778" s="446">
        <v>150</v>
      </c>
      <c r="K778" s="486">
        <v>3100</v>
      </c>
      <c r="L778" s="266">
        <f>+Tabla1[[#This Row],[Precio Unitario]]*Tabla1[[#This Row],[Cantidad de Insumos]]</f>
        <v>465000</v>
      </c>
      <c r="M778" s="267" t="s">
        <v>1413</v>
      </c>
      <c r="N778" s="265"/>
    </row>
    <row r="779" spans="2:14" x14ac:dyDescent="0.2">
      <c r="B779" s="14" t="str">
        <f>IF(Tabla1[[#This Row],[Código_Actividad]]="","",CONCATENATE(Tabla1[[#This Row],[POA]],".",Tabla1[[#This Row],[SRS]],".",Tabla1[[#This Row],[AREA]],".",Tabla1[[#This Row],[TIPO]]))</f>
        <v/>
      </c>
      <c r="C779" s="14" t="str">
        <f>IF(Tabla1[[#This Row],[Código_Actividad]]="","",'[4]Formulario PPGR1'!#REF!)</f>
        <v/>
      </c>
      <c r="D779" s="14" t="str">
        <f>IF(Tabla1[[#This Row],[Código_Actividad]]="","",'[4]Formulario PPGR1'!#REF!)</f>
        <v/>
      </c>
      <c r="E779" s="14" t="str">
        <f>IF(Tabla1[[#This Row],[Código_Actividad]]="","",'[4]Formulario PPGR1'!#REF!)</f>
        <v/>
      </c>
      <c r="F779" s="14" t="str">
        <f>IF(Tabla1[[#This Row],[Código_Actividad]]="","",'[4]Formulario PPGR1'!#REF!)</f>
        <v/>
      </c>
      <c r="G779" s="264"/>
      <c r="H779" s="432" t="s">
        <v>1427</v>
      </c>
      <c r="I779" s="446" t="s">
        <v>728</v>
      </c>
      <c r="J779" s="446">
        <v>150</v>
      </c>
      <c r="K779" s="486"/>
      <c r="L779" s="266">
        <f>+Tabla1[[#This Row],[Precio Unitario]]*Tabla1[[#This Row],[Cantidad de Insumos]]</f>
        <v>0</v>
      </c>
      <c r="M779" s="267" t="s">
        <v>1413</v>
      </c>
      <c r="N779" s="265"/>
    </row>
    <row r="780" spans="2:14" x14ac:dyDescent="0.2">
      <c r="B780" s="14" t="str">
        <f>IF(Tabla1[[#This Row],[Código_Actividad]]="","",CONCATENATE(Tabla1[[#This Row],[POA]],".",Tabla1[[#This Row],[SRS]],".",Tabla1[[#This Row],[AREA]],".",Tabla1[[#This Row],[TIPO]]))</f>
        <v/>
      </c>
      <c r="C780" s="14" t="str">
        <f>IF(Tabla1[[#This Row],[Código_Actividad]]="","",'[4]Formulario PPGR1'!#REF!)</f>
        <v/>
      </c>
      <c r="D780" s="14" t="str">
        <f>IF(Tabla1[[#This Row],[Código_Actividad]]="","",'[4]Formulario PPGR1'!#REF!)</f>
        <v/>
      </c>
      <c r="E780" s="14" t="str">
        <f>IF(Tabla1[[#This Row],[Código_Actividad]]="","",'[4]Formulario PPGR1'!#REF!)</f>
        <v/>
      </c>
      <c r="F780" s="14" t="str">
        <f>IF(Tabla1[[#This Row],[Código_Actividad]]="","",'[4]Formulario PPGR1'!#REF!)</f>
        <v/>
      </c>
      <c r="G780" s="264"/>
      <c r="H780" s="432" t="s">
        <v>1428</v>
      </c>
      <c r="I780" s="446" t="s">
        <v>728</v>
      </c>
      <c r="J780" s="446">
        <v>150</v>
      </c>
      <c r="K780" s="486">
        <v>1850</v>
      </c>
      <c r="L780" s="266">
        <f>+Tabla1[[#This Row],[Precio Unitario]]*Tabla1[[#This Row],[Cantidad de Insumos]]</f>
        <v>277500</v>
      </c>
      <c r="M780" s="267" t="s">
        <v>1413</v>
      </c>
      <c r="N780" s="265"/>
    </row>
    <row r="781" spans="2:14" x14ac:dyDescent="0.2">
      <c r="B781" s="14" t="str">
        <f>IF(Tabla1[[#This Row],[Código_Actividad]]="","",CONCATENATE(Tabla1[[#This Row],[POA]],".",Tabla1[[#This Row],[SRS]],".",Tabla1[[#This Row],[AREA]],".",Tabla1[[#This Row],[TIPO]]))</f>
        <v/>
      </c>
      <c r="C781" s="14" t="str">
        <f>IF(Tabla1[[#This Row],[Código_Actividad]]="","",'[4]Formulario PPGR1'!#REF!)</f>
        <v/>
      </c>
      <c r="D781" s="14" t="str">
        <f>IF(Tabla1[[#This Row],[Código_Actividad]]="","",'[4]Formulario PPGR1'!#REF!)</f>
        <v/>
      </c>
      <c r="E781" s="14" t="str">
        <f>IF(Tabla1[[#This Row],[Código_Actividad]]="","",'[4]Formulario PPGR1'!#REF!)</f>
        <v/>
      </c>
      <c r="F781" s="14" t="str">
        <f>IF(Tabla1[[#This Row],[Código_Actividad]]="","",'[4]Formulario PPGR1'!#REF!)</f>
        <v/>
      </c>
      <c r="G781" s="264"/>
      <c r="H781" s="432" t="s">
        <v>1429</v>
      </c>
      <c r="I781" s="446" t="s">
        <v>739</v>
      </c>
      <c r="J781" s="446">
        <v>0</v>
      </c>
      <c r="K781" s="486">
        <v>0</v>
      </c>
      <c r="L781" s="266">
        <f>+Tabla1[[#This Row],[Precio Unitario]]*Tabla1[[#This Row],[Cantidad de Insumos]]</f>
        <v>0</v>
      </c>
      <c r="M781" s="267" t="s">
        <v>1413</v>
      </c>
      <c r="N781" s="265"/>
    </row>
    <row r="782" spans="2:14" x14ac:dyDescent="0.2">
      <c r="B782" s="14" t="str">
        <f>IF(Tabla1[[#This Row],[Código_Actividad]]="","",CONCATENATE(Tabla1[[#This Row],[POA]],".",Tabla1[[#This Row],[SRS]],".",Tabla1[[#This Row],[AREA]],".",Tabla1[[#This Row],[TIPO]]))</f>
        <v/>
      </c>
      <c r="C782" s="14" t="str">
        <f>IF(Tabla1[[#This Row],[Código_Actividad]]="","",'[4]Formulario PPGR1'!#REF!)</f>
        <v/>
      </c>
      <c r="D782" s="14" t="str">
        <f>IF(Tabla1[[#This Row],[Código_Actividad]]="","",'[4]Formulario PPGR1'!#REF!)</f>
        <v/>
      </c>
      <c r="E782" s="14" t="str">
        <f>IF(Tabla1[[#This Row],[Código_Actividad]]="","",'[4]Formulario PPGR1'!#REF!)</f>
        <v/>
      </c>
      <c r="F782" s="14" t="str">
        <f>IF(Tabla1[[#This Row],[Código_Actividad]]="","",'[4]Formulario PPGR1'!#REF!)</f>
        <v/>
      </c>
      <c r="G782" s="264"/>
      <c r="H782" s="432" t="s">
        <v>1412</v>
      </c>
      <c r="I782" s="446" t="s">
        <v>699</v>
      </c>
      <c r="J782" s="446">
        <v>80</v>
      </c>
      <c r="K782" s="486">
        <v>1495</v>
      </c>
      <c r="L782" s="266">
        <f>+Tabla1[[#This Row],[Precio Unitario]]*Tabla1[[#This Row],[Cantidad de Insumos]]</f>
        <v>119600</v>
      </c>
      <c r="M782" s="267" t="s">
        <v>1413</v>
      </c>
      <c r="N782" s="265"/>
    </row>
    <row r="783" spans="2:14" x14ac:dyDescent="0.2">
      <c r="B783" s="14" t="str">
        <f>IF(Tabla1[[#This Row],[Código_Actividad]]="","",CONCATENATE(Tabla1[[#This Row],[POA]],".",Tabla1[[#This Row],[SRS]],".",Tabla1[[#This Row],[AREA]],".",Tabla1[[#This Row],[TIPO]]))</f>
        <v/>
      </c>
      <c r="C783" s="14" t="str">
        <f>IF(Tabla1[[#This Row],[Código_Actividad]]="","",'[4]Formulario PPGR1'!#REF!)</f>
        <v/>
      </c>
      <c r="D783" s="14" t="str">
        <f>IF(Tabla1[[#This Row],[Código_Actividad]]="","",'[4]Formulario PPGR1'!#REF!)</f>
        <v/>
      </c>
      <c r="E783" s="14" t="str">
        <f>IF(Tabla1[[#This Row],[Código_Actividad]]="","",'[4]Formulario PPGR1'!#REF!)</f>
        <v/>
      </c>
      <c r="F783" s="14" t="str">
        <f>IF(Tabla1[[#This Row],[Código_Actividad]]="","",'[4]Formulario PPGR1'!#REF!)</f>
        <v/>
      </c>
      <c r="G783" s="264"/>
      <c r="H783" s="432" t="s">
        <v>1414</v>
      </c>
      <c r="I783" s="446" t="s">
        <v>699</v>
      </c>
      <c r="J783" s="446">
        <v>100</v>
      </c>
      <c r="K783" s="486">
        <v>3395</v>
      </c>
      <c r="L783" s="266">
        <f>+Tabla1[[#This Row],[Precio Unitario]]*Tabla1[[#This Row],[Cantidad de Insumos]]</f>
        <v>339500</v>
      </c>
      <c r="M783" s="267" t="s">
        <v>1413</v>
      </c>
      <c r="N783" s="265"/>
    </row>
    <row r="784" spans="2:14" x14ac:dyDescent="0.2">
      <c r="B784" s="14" t="str">
        <f>IF(Tabla1[[#This Row],[Código_Actividad]]="","",CONCATENATE(Tabla1[[#This Row],[POA]],".",Tabla1[[#This Row],[SRS]],".",Tabla1[[#This Row],[AREA]],".",Tabla1[[#This Row],[TIPO]]))</f>
        <v/>
      </c>
      <c r="C784" s="14" t="str">
        <f>IF(Tabla1[[#This Row],[Código_Actividad]]="","",'[4]Formulario PPGR1'!#REF!)</f>
        <v/>
      </c>
      <c r="D784" s="14" t="str">
        <f>IF(Tabla1[[#This Row],[Código_Actividad]]="","",'[4]Formulario PPGR1'!#REF!)</f>
        <v/>
      </c>
      <c r="E784" s="14" t="str">
        <f>IF(Tabla1[[#This Row],[Código_Actividad]]="","",'[4]Formulario PPGR1'!#REF!)</f>
        <v/>
      </c>
      <c r="F784" s="14" t="str">
        <f>IF(Tabla1[[#This Row],[Código_Actividad]]="","",'[4]Formulario PPGR1'!#REF!)</f>
        <v/>
      </c>
      <c r="G784" s="264"/>
      <c r="H784" s="432" t="s">
        <v>1415</v>
      </c>
      <c r="I784" s="446" t="s">
        <v>699</v>
      </c>
      <c r="J784" s="446">
        <v>90</v>
      </c>
      <c r="K784" s="486">
        <v>7569</v>
      </c>
      <c r="L784" s="266">
        <f>+Tabla1[[#This Row],[Precio Unitario]]*Tabla1[[#This Row],[Cantidad de Insumos]]</f>
        <v>681210</v>
      </c>
      <c r="M784" s="267" t="s">
        <v>1413</v>
      </c>
      <c r="N784" s="265"/>
    </row>
    <row r="785" spans="2:14" x14ac:dyDescent="0.2">
      <c r="B785" s="14" t="str">
        <f>IF(Tabla1[[#This Row],[Código_Actividad]]="","",CONCATENATE(Tabla1[[#This Row],[POA]],".",Tabla1[[#This Row],[SRS]],".",Tabla1[[#This Row],[AREA]],".",Tabla1[[#This Row],[TIPO]]))</f>
        <v/>
      </c>
      <c r="C785" s="14" t="str">
        <f>IF(Tabla1[[#This Row],[Código_Actividad]]="","",'[4]Formulario PPGR1'!#REF!)</f>
        <v/>
      </c>
      <c r="D785" s="14" t="str">
        <f>IF(Tabla1[[#This Row],[Código_Actividad]]="","",'[4]Formulario PPGR1'!#REF!)</f>
        <v/>
      </c>
      <c r="E785" s="14" t="str">
        <f>IF(Tabla1[[#This Row],[Código_Actividad]]="","",'[4]Formulario PPGR1'!#REF!)</f>
        <v/>
      </c>
      <c r="F785" s="14" t="str">
        <f>IF(Tabla1[[#This Row],[Código_Actividad]]="","",'[4]Formulario PPGR1'!#REF!)</f>
        <v/>
      </c>
      <c r="G785" s="264"/>
      <c r="H785" s="432" t="s">
        <v>1416</v>
      </c>
      <c r="I785" s="446" t="s">
        <v>728</v>
      </c>
      <c r="J785" s="446">
        <v>50</v>
      </c>
      <c r="K785" s="486">
        <v>4875</v>
      </c>
      <c r="L785" s="266">
        <f>+Tabla1[[#This Row],[Precio Unitario]]*Tabla1[[#This Row],[Cantidad de Insumos]]</f>
        <v>243750</v>
      </c>
      <c r="M785" s="267" t="s">
        <v>1413</v>
      </c>
      <c r="N785" s="265"/>
    </row>
    <row r="786" spans="2:14" x14ac:dyDescent="0.2">
      <c r="B786" s="14" t="str">
        <f>IF(Tabla1[[#This Row],[Código_Actividad]]="","",CONCATENATE(Tabla1[[#This Row],[POA]],".",Tabla1[[#This Row],[SRS]],".",Tabla1[[#This Row],[AREA]],".",Tabla1[[#This Row],[TIPO]]))</f>
        <v/>
      </c>
      <c r="C786" s="14" t="str">
        <f>IF(Tabla1[[#This Row],[Código_Actividad]]="","",'[4]Formulario PPGR1'!#REF!)</f>
        <v/>
      </c>
      <c r="D786" s="14" t="str">
        <f>IF(Tabla1[[#This Row],[Código_Actividad]]="","",'[4]Formulario PPGR1'!#REF!)</f>
        <v/>
      </c>
      <c r="E786" s="14" t="str">
        <f>IF(Tabla1[[#This Row],[Código_Actividad]]="","",'[4]Formulario PPGR1'!#REF!)</f>
        <v/>
      </c>
      <c r="F786" s="14" t="str">
        <f>IF(Tabla1[[#This Row],[Código_Actividad]]="","",'[4]Formulario PPGR1'!#REF!)</f>
        <v/>
      </c>
      <c r="G786" s="264"/>
      <c r="H786" s="432" t="s">
        <v>1417</v>
      </c>
      <c r="I786" s="446" t="s">
        <v>728</v>
      </c>
      <c r="J786" s="446">
        <v>0</v>
      </c>
      <c r="K786" s="486">
        <v>4875</v>
      </c>
      <c r="L786" s="266">
        <f>+Tabla1[[#This Row],[Precio Unitario]]*Tabla1[[#This Row],[Cantidad de Insumos]]</f>
        <v>0</v>
      </c>
      <c r="M786" s="267" t="s">
        <v>1413</v>
      </c>
      <c r="N786" s="265"/>
    </row>
    <row r="787" spans="2:14" x14ac:dyDescent="0.2">
      <c r="B787" s="14" t="str">
        <f>IF(Tabla1[[#This Row],[Código_Actividad]]="","",CONCATENATE(Tabla1[[#This Row],[POA]],".",Tabla1[[#This Row],[SRS]],".",Tabla1[[#This Row],[AREA]],".",Tabla1[[#This Row],[TIPO]]))</f>
        <v/>
      </c>
      <c r="C787" s="14" t="str">
        <f>IF(Tabla1[[#This Row],[Código_Actividad]]="","",'[4]Formulario PPGR1'!#REF!)</f>
        <v/>
      </c>
      <c r="D787" s="14" t="str">
        <f>IF(Tabla1[[#This Row],[Código_Actividad]]="","",'[4]Formulario PPGR1'!#REF!)</f>
        <v/>
      </c>
      <c r="E787" s="14" t="str">
        <f>IF(Tabla1[[#This Row],[Código_Actividad]]="","",'[4]Formulario PPGR1'!#REF!)</f>
        <v/>
      </c>
      <c r="F787" s="14" t="str">
        <f>IF(Tabla1[[#This Row],[Código_Actividad]]="","",'[4]Formulario PPGR1'!#REF!)</f>
        <v/>
      </c>
      <c r="G787" s="264"/>
      <c r="H787" s="432" t="s">
        <v>1418</v>
      </c>
      <c r="I787" s="446" t="s">
        <v>699</v>
      </c>
      <c r="J787" s="446">
        <v>0</v>
      </c>
      <c r="K787" s="486">
        <v>0</v>
      </c>
      <c r="L787" s="266">
        <f>+Tabla1[[#This Row],[Precio Unitario]]*Tabla1[[#This Row],[Cantidad de Insumos]]</f>
        <v>0</v>
      </c>
      <c r="M787" s="267" t="s">
        <v>1413</v>
      </c>
      <c r="N787" s="265"/>
    </row>
    <row r="788" spans="2:14" x14ac:dyDescent="0.2">
      <c r="B788" s="14" t="str">
        <f>IF(Tabla1[[#This Row],[Código_Actividad]]="","",CONCATENATE(Tabla1[[#This Row],[POA]],".",Tabla1[[#This Row],[SRS]],".",Tabla1[[#This Row],[AREA]],".",Tabla1[[#This Row],[TIPO]]))</f>
        <v/>
      </c>
      <c r="C788" s="14" t="str">
        <f>IF(Tabla1[[#This Row],[Código_Actividad]]="","",'[4]Formulario PPGR1'!#REF!)</f>
        <v/>
      </c>
      <c r="D788" s="14" t="str">
        <f>IF(Tabla1[[#This Row],[Código_Actividad]]="","",'[4]Formulario PPGR1'!#REF!)</f>
        <v/>
      </c>
      <c r="E788" s="14" t="str">
        <f>IF(Tabla1[[#This Row],[Código_Actividad]]="","",'[4]Formulario PPGR1'!#REF!)</f>
        <v/>
      </c>
      <c r="F788" s="14" t="str">
        <f>IF(Tabla1[[#This Row],[Código_Actividad]]="","",'[4]Formulario PPGR1'!#REF!)</f>
        <v/>
      </c>
      <c r="G788" s="264"/>
      <c r="H788" s="432" t="s">
        <v>1419</v>
      </c>
      <c r="I788" s="446" t="s">
        <v>699</v>
      </c>
      <c r="J788" s="446">
        <v>0</v>
      </c>
      <c r="K788" s="486"/>
      <c r="L788" s="266">
        <f>+Tabla1[[#This Row],[Precio Unitario]]*Tabla1[[#This Row],[Cantidad de Insumos]]</f>
        <v>0</v>
      </c>
      <c r="M788" s="267" t="s">
        <v>1413</v>
      </c>
      <c r="N788" s="265"/>
    </row>
    <row r="789" spans="2:14" x14ac:dyDescent="0.2">
      <c r="B789" s="14" t="str">
        <f>IF(Tabla1[[#This Row],[Código_Actividad]]="","",CONCATENATE(Tabla1[[#This Row],[POA]],".",Tabla1[[#This Row],[SRS]],".",Tabla1[[#This Row],[AREA]],".",Tabla1[[#This Row],[TIPO]]))</f>
        <v/>
      </c>
      <c r="C789" s="14" t="str">
        <f>IF(Tabla1[[#This Row],[Código_Actividad]]="","",'[4]Formulario PPGR1'!#REF!)</f>
        <v/>
      </c>
      <c r="D789" s="14" t="str">
        <f>IF(Tabla1[[#This Row],[Código_Actividad]]="","",'[4]Formulario PPGR1'!#REF!)</f>
        <v/>
      </c>
      <c r="E789" s="14" t="str">
        <f>IF(Tabla1[[#This Row],[Código_Actividad]]="","",'[4]Formulario PPGR1'!#REF!)</f>
        <v/>
      </c>
      <c r="F789" s="14" t="str">
        <f>IF(Tabla1[[#This Row],[Código_Actividad]]="","",'[4]Formulario PPGR1'!#REF!)</f>
        <v/>
      </c>
      <c r="G789" s="264"/>
      <c r="H789" s="432" t="s">
        <v>1420</v>
      </c>
      <c r="I789" s="446" t="s">
        <v>699</v>
      </c>
      <c r="J789" s="446">
        <v>0</v>
      </c>
      <c r="K789" s="486"/>
      <c r="L789" s="266">
        <f>+Tabla1[[#This Row],[Precio Unitario]]*Tabla1[[#This Row],[Cantidad de Insumos]]</f>
        <v>0</v>
      </c>
      <c r="M789" s="267" t="s">
        <v>1413</v>
      </c>
      <c r="N789" s="265"/>
    </row>
    <row r="790" spans="2:14" x14ac:dyDescent="0.2">
      <c r="B790" s="14" t="str">
        <f>IF(Tabla1[[#This Row],[Código_Actividad]]="","",CONCATENATE(Tabla1[[#This Row],[POA]],".",Tabla1[[#This Row],[SRS]],".",Tabla1[[#This Row],[AREA]],".",Tabla1[[#This Row],[TIPO]]))</f>
        <v/>
      </c>
      <c r="C790" s="14" t="str">
        <f>IF(Tabla1[[#This Row],[Código_Actividad]]="","",'[4]Formulario PPGR1'!#REF!)</f>
        <v/>
      </c>
      <c r="D790" s="14" t="str">
        <f>IF(Tabla1[[#This Row],[Código_Actividad]]="","",'[4]Formulario PPGR1'!#REF!)</f>
        <v/>
      </c>
      <c r="E790" s="14" t="str">
        <f>IF(Tabla1[[#This Row],[Código_Actividad]]="","",'[4]Formulario PPGR1'!#REF!)</f>
        <v/>
      </c>
      <c r="F790" s="14" t="str">
        <f>IF(Tabla1[[#This Row],[Código_Actividad]]="","",'[4]Formulario PPGR1'!#REF!)</f>
        <v/>
      </c>
      <c r="G790" s="264"/>
      <c r="H790" s="432" t="s">
        <v>1421</v>
      </c>
      <c r="I790" s="446" t="s">
        <v>699</v>
      </c>
      <c r="J790" s="446">
        <v>0</v>
      </c>
      <c r="K790" s="486"/>
      <c r="L790" s="266">
        <f>+Tabla1[[#This Row],[Precio Unitario]]*Tabla1[[#This Row],[Cantidad de Insumos]]</f>
        <v>0</v>
      </c>
      <c r="M790" s="267" t="s">
        <v>1413</v>
      </c>
      <c r="N790" s="265"/>
    </row>
    <row r="791" spans="2:14" x14ac:dyDescent="0.2">
      <c r="B791" s="14" t="str">
        <f>IF(Tabla1[[#This Row],[Código_Actividad]]="","",CONCATENATE(Tabla1[[#This Row],[POA]],".",Tabla1[[#This Row],[SRS]],".",Tabla1[[#This Row],[AREA]],".",Tabla1[[#This Row],[TIPO]]))</f>
        <v/>
      </c>
      <c r="C791" s="14" t="str">
        <f>IF(Tabla1[[#This Row],[Código_Actividad]]="","",'[4]Formulario PPGR1'!#REF!)</f>
        <v/>
      </c>
      <c r="D791" s="14" t="str">
        <f>IF(Tabla1[[#This Row],[Código_Actividad]]="","",'[4]Formulario PPGR1'!#REF!)</f>
        <v/>
      </c>
      <c r="E791" s="14" t="str">
        <f>IF(Tabla1[[#This Row],[Código_Actividad]]="","",'[4]Formulario PPGR1'!#REF!)</f>
        <v/>
      </c>
      <c r="F791" s="14" t="str">
        <f>IF(Tabla1[[#This Row],[Código_Actividad]]="","",'[4]Formulario PPGR1'!#REF!)</f>
        <v/>
      </c>
      <c r="G791" s="264"/>
      <c r="H791" s="432" t="s">
        <v>1422</v>
      </c>
      <c r="I791" s="446" t="s">
        <v>699</v>
      </c>
      <c r="J791" s="446">
        <v>8</v>
      </c>
      <c r="K791" s="486">
        <v>24600</v>
      </c>
      <c r="L791" s="266">
        <f>+Tabla1[[#This Row],[Precio Unitario]]*Tabla1[[#This Row],[Cantidad de Insumos]]</f>
        <v>196800</v>
      </c>
      <c r="M791" s="267" t="s">
        <v>1413</v>
      </c>
      <c r="N791" s="265"/>
    </row>
    <row r="792" spans="2:14" x14ac:dyDescent="0.2">
      <c r="B792" s="14" t="str">
        <f>IF(Tabla1[[#This Row],[Código_Actividad]]="","",CONCATENATE(Tabla1[[#This Row],[POA]],".",Tabla1[[#This Row],[SRS]],".",Tabla1[[#This Row],[AREA]],".",Tabla1[[#This Row],[TIPO]]))</f>
        <v/>
      </c>
      <c r="C792" s="14" t="str">
        <f>IF(Tabla1[[#This Row],[Código_Actividad]]="","",'[4]Formulario PPGR1'!#REF!)</f>
        <v/>
      </c>
      <c r="D792" s="14" t="str">
        <f>IF(Tabla1[[#This Row],[Código_Actividad]]="","",'[4]Formulario PPGR1'!#REF!)</f>
        <v/>
      </c>
      <c r="E792" s="14" t="str">
        <f>IF(Tabla1[[#This Row],[Código_Actividad]]="","",'[4]Formulario PPGR1'!#REF!)</f>
        <v/>
      </c>
      <c r="F792" s="14" t="str">
        <f>IF(Tabla1[[#This Row],[Código_Actividad]]="","",'[4]Formulario PPGR1'!#REF!)</f>
        <v/>
      </c>
      <c r="G792" s="264"/>
      <c r="H792" s="432" t="s">
        <v>1423</v>
      </c>
      <c r="I792" s="446" t="s">
        <v>728</v>
      </c>
      <c r="J792" s="446">
        <v>50</v>
      </c>
      <c r="K792" s="486">
        <v>1955</v>
      </c>
      <c r="L792" s="266">
        <f>+Tabla1[[#This Row],[Precio Unitario]]*Tabla1[[#This Row],[Cantidad de Insumos]]</f>
        <v>97750</v>
      </c>
      <c r="M792" s="267" t="s">
        <v>1413</v>
      </c>
      <c r="N792" s="265"/>
    </row>
    <row r="793" spans="2:14" x14ac:dyDescent="0.2">
      <c r="B793" s="14" t="str">
        <f>IF(Tabla1[[#This Row],[Código_Actividad]]="","",CONCATENATE(Tabla1[[#This Row],[POA]],".",Tabla1[[#This Row],[SRS]],".",Tabla1[[#This Row],[AREA]],".",Tabla1[[#This Row],[TIPO]]))</f>
        <v/>
      </c>
      <c r="C793" s="14" t="str">
        <f>IF(Tabla1[[#This Row],[Código_Actividad]]="","",'[4]Formulario PPGR1'!#REF!)</f>
        <v/>
      </c>
      <c r="D793" s="14" t="str">
        <f>IF(Tabla1[[#This Row],[Código_Actividad]]="","",'[4]Formulario PPGR1'!#REF!)</f>
        <v/>
      </c>
      <c r="E793" s="14" t="str">
        <f>IF(Tabla1[[#This Row],[Código_Actividad]]="","",'[4]Formulario PPGR1'!#REF!)</f>
        <v/>
      </c>
      <c r="F793" s="14" t="str">
        <f>IF(Tabla1[[#This Row],[Código_Actividad]]="","",'[4]Formulario PPGR1'!#REF!)</f>
        <v/>
      </c>
      <c r="G793" s="264"/>
      <c r="H793" s="432" t="s">
        <v>1424</v>
      </c>
      <c r="I793" s="446" t="s">
        <v>728</v>
      </c>
      <c r="J793" s="446">
        <v>100</v>
      </c>
      <c r="K793" s="486">
        <v>1955</v>
      </c>
      <c r="L793" s="266">
        <f>+Tabla1[[#This Row],[Precio Unitario]]*Tabla1[[#This Row],[Cantidad de Insumos]]</f>
        <v>195500</v>
      </c>
      <c r="M793" s="267" t="s">
        <v>1413</v>
      </c>
      <c r="N793" s="265"/>
    </row>
    <row r="794" spans="2:14" x14ac:dyDescent="0.2">
      <c r="B794" s="14" t="str">
        <f>IF(Tabla1[[#This Row],[Código_Actividad]]="","",CONCATENATE(Tabla1[[#This Row],[POA]],".",Tabla1[[#This Row],[SRS]],".",Tabla1[[#This Row],[AREA]],".",Tabla1[[#This Row],[TIPO]]))</f>
        <v/>
      </c>
      <c r="C794" s="14" t="str">
        <f>IF(Tabla1[[#This Row],[Código_Actividad]]="","",'[4]Formulario PPGR1'!#REF!)</f>
        <v/>
      </c>
      <c r="D794" s="14" t="str">
        <f>IF(Tabla1[[#This Row],[Código_Actividad]]="","",'[4]Formulario PPGR1'!#REF!)</f>
        <v/>
      </c>
      <c r="E794" s="14" t="str">
        <f>IF(Tabla1[[#This Row],[Código_Actividad]]="","",'[4]Formulario PPGR1'!#REF!)</f>
        <v/>
      </c>
      <c r="F794" s="14" t="str">
        <f>IF(Tabla1[[#This Row],[Código_Actividad]]="","",'[4]Formulario PPGR1'!#REF!)</f>
        <v/>
      </c>
      <c r="G794" s="264"/>
      <c r="H794" s="432" t="s">
        <v>1425</v>
      </c>
      <c r="I794" s="446" t="s">
        <v>728</v>
      </c>
      <c r="J794" s="446">
        <v>100</v>
      </c>
      <c r="K794" s="486">
        <v>1975</v>
      </c>
      <c r="L794" s="266">
        <f>+Tabla1[[#This Row],[Precio Unitario]]*Tabla1[[#This Row],[Cantidad de Insumos]]</f>
        <v>197500</v>
      </c>
      <c r="M794" s="267" t="s">
        <v>1413</v>
      </c>
      <c r="N794" s="265"/>
    </row>
    <row r="795" spans="2:14" x14ac:dyDescent="0.2">
      <c r="B795" s="14" t="str">
        <f>IF(Tabla1[[#This Row],[Código_Actividad]]="","",CONCATENATE(Tabla1[[#This Row],[POA]],".",Tabla1[[#This Row],[SRS]],".",Tabla1[[#This Row],[AREA]],".",Tabla1[[#This Row],[TIPO]]))</f>
        <v/>
      </c>
      <c r="C795" s="14" t="str">
        <f>IF(Tabla1[[#This Row],[Código_Actividad]]="","",'[4]Formulario PPGR1'!#REF!)</f>
        <v/>
      </c>
      <c r="D795" s="14" t="str">
        <f>IF(Tabla1[[#This Row],[Código_Actividad]]="","",'[4]Formulario PPGR1'!#REF!)</f>
        <v/>
      </c>
      <c r="E795" s="14" t="str">
        <f>IF(Tabla1[[#This Row],[Código_Actividad]]="","",'[4]Formulario PPGR1'!#REF!)</f>
        <v/>
      </c>
      <c r="F795" s="14" t="str">
        <f>IF(Tabla1[[#This Row],[Código_Actividad]]="","",'[4]Formulario PPGR1'!#REF!)</f>
        <v/>
      </c>
      <c r="G795" s="264"/>
      <c r="H795" s="432" t="s">
        <v>1426</v>
      </c>
      <c r="I795" s="446" t="s">
        <v>728</v>
      </c>
      <c r="J795" s="446">
        <v>100</v>
      </c>
      <c r="K795" s="486">
        <v>3100</v>
      </c>
      <c r="L795" s="266">
        <f>+Tabla1[[#This Row],[Precio Unitario]]*Tabla1[[#This Row],[Cantidad de Insumos]]</f>
        <v>310000</v>
      </c>
      <c r="M795" s="267" t="s">
        <v>1413</v>
      </c>
      <c r="N795" s="265"/>
    </row>
    <row r="796" spans="2:14" x14ac:dyDescent="0.2">
      <c r="B796" s="14" t="str">
        <f>IF(Tabla1[[#This Row],[Código_Actividad]]="","",CONCATENATE(Tabla1[[#This Row],[POA]],".",Tabla1[[#This Row],[SRS]],".",Tabla1[[#This Row],[AREA]],".",Tabla1[[#This Row],[TIPO]]))</f>
        <v/>
      </c>
      <c r="C796" s="14" t="str">
        <f>IF(Tabla1[[#This Row],[Código_Actividad]]="","",'[4]Formulario PPGR1'!#REF!)</f>
        <v/>
      </c>
      <c r="D796" s="14" t="str">
        <f>IF(Tabla1[[#This Row],[Código_Actividad]]="","",'[4]Formulario PPGR1'!#REF!)</f>
        <v/>
      </c>
      <c r="E796" s="14" t="str">
        <f>IF(Tabla1[[#This Row],[Código_Actividad]]="","",'[4]Formulario PPGR1'!#REF!)</f>
        <v/>
      </c>
      <c r="F796" s="14" t="str">
        <f>IF(Tabla1[[#This Row],[Código_Actividad]]="","",'[4]Formulario PPGR1'!#REF!)</f>
        <v/>
      </c>
      <c r="G796" s="264"/>
      <c r="H796" s="432" t="s">
        <v>1427</v>
      </c>
      <c r="I796" s="446" t="s">
        <v>728</v>
      </c>
      <c r="J796" s="446">
        <v>100</v>
      </c>
      <c r="K796" s="486"/>
      <c r="L796" s="266">
        <f>+Tabla1[[#This Row],[Precio Unitario]]*Tabla1[[#This Row],[Cantidad de Insumos]]</f>
        <v>0</v>
      </c>
      <c r="M796" s="267" t="s">
        <v>1413</v>
      </c>
      <c r="N796" s="265"/>
    </row>
    <row r="797" spans="2:14" x14ac:dyDescent="0.2">
      <c r="B797" s="14" t="str">
        <f>IF(Tabla1[[#This Row],[Código_Actividad]]="","",CONCATENATE(Tabla1[[#This Row],[POA]],".",Tabla1[[#This Row],[SRS]],".",Tabla1[[#This Row],[AREA]],".",Tabla1[[#This Row],[TIPO]]))</f>
        <v/>
      </c>
      <c r="C797" s="14" t="str">
        <f>IF(Tabla1[[#This Row],[Código_Actividad]]="","",'[4]Formulario PPGR1'!#REF!)</f>
        <v/>
      </c>
      <c r="D797" s="14" t="str">
        <f>IF(Tabla1[[#This Row],[Código_Actividad]]="","",'[4]Formulario PPGR1'!#REF!)</f>
        <v/>
      </c>
      <c r="E797" s="14" t="str">
        <f>IF(Tabla1[[#This Row],[Código_Actividad]]="","",'[4]Formulario PPGR1'!#REF!)</f>
        <v/>
      </c>
      <c r="F797" s="14" t="str">
        <f>IF(Tabla1[[#This Row],[Código_Actividad]]="","",'[4]Formulario PPGR1'!#REF!)</f>
        <v/>
      </c>
      <c r="G797" s="264"/>
      <c r="H797" s="432" t="s">
        <v>1428</v>
      </c>
      <c r="I797" s="446" t="s">
        <v>728</v>
      </c>
      <c r="J797" s="446">
        <v>150</v>
      </c>
      <c r="K797" s="486">
        <v>1850</v>
      </c>
      <c r="L797" s="266">
        <f>+Tabla1[[#This Row],[Precio Unitario]]*Tabla1[[#This Row],[Cantidad de Insumos]]</f>
        <v>277500</v>
      </c>
      <c r="M797" s="267" t="s">
        <v>1413</v>
      </c>
      <c r="N797" s="265"/>
    </row>
    <row r="798" spans="2:14" x14ac:dyDescent="0.2">
      <c r="B798" s="14" t="str">
        <f>IF(Tabla1[[#This Row],[Código_Actividad]]="","",CONCATENATE(Tabla1[[#This Row],[POA]],".",Tabla1[[#This Row],[SRS]],".",Tabla1[[#This Row],[AREA]],".",Tabla1[[#This Row],[TIPO]]))</f>
        <v/>
      </c>
      <c r="C798" s="14" t="str">
        <f>IF(Tabla1[[#This Row],[Código_Actividad]]="","",'[4]Formulario PPGR1'!#REF!)</f>
        <v/>
      </c>
      <c r="D798" s="14" t="str">
        <f>IF(Tabla1[[#This Row],[Código_Actividad]]="","",'[4]Formulario PPGR1'!#REF!)</f>
        <v/>
      </c>
      <c r="E798" s="14" t="str">
        <f>IF(Tabla1[[#This Row],[Código_Actividad]]="","",'[4]Formulario PPGR1'!#REF!)</f>
        <v/>
      </c>
      <c r="F798" s="14" t="str">
        <f>IF(Tabla1[[#This Row],[Código_Actividad]]="","",'[4]Formulario PPGR1'!#REF!)</f>
        <v/>
      </c>
      <c r="G798" s="264"/>
      <c r="H798" s="432" t="s">
        <v>1429</v>
      </c>
      <c r="I798" s="446" t="s">
        <v>739</v>
      </c>
      <c r="J798" s="446">
        <v>0</v>
      </c>
      <c r="K798" s="486">
        <v>0</v>
      </c>
      <c r="L798" s="266">
        <f>+Tabla1[[#This Row],[Precio Unitario]]*Tabla1[[#This Row],[Cantidad de Insumos]]</f>
        <v>0</v>
      </c>
      <c r="M798" s="267" t="s">
        <v>1413</v>
      </c>
      <c r="N798" s="265"/>
    </row>
    <row r="799" spans="2:14" ht="12.75" x14ac:dyDescent="0.2">
      <c r="B799" s="14" t="str">
        <f>IF(Tabla1[[#This Row],[Código_Actividad]]="","",CONCATENATE(Tabla1[[#This Row],[POA]],".",Tabla1[[#This Row],[SRS]],".",Tabla1[[#This Row],[AREA]],".",Tabla1[[#This Row],[TIPO]]))</f>
        <v/>
      </c>
      <c r="C799" s="14" t="str">
        <f>IF(Tabla1[[#This Row],[Código_Actividad]]="","",'[4]Formulario PPGR1'!#REF!)</f>
        <v/>
      </c>
      <c r="D799" s="14" t="str">
        <f>IF(Tabla1[[#This Row],[Código_Actividad]]="","",'[4]Formulario PPGR1'!#REF!)</f>
        <v/>
      </c>
      <c r="E799" s="14" t="str">
        <f>IF(Tabla1[[#This Row],[Código_Actividad]]="","",'[4]Formulario PPGR1'!#REF!)</f>
        <v/>
      </c>
      <c r="F799" s="14" t="str">
        <f>IF(Tabla1[[#This Row],[Código_Actividad]]="","",'[4]Formulario PPGR1'!#REF!)</f>
        <v/>
      </c>
      <c r="G799" s="264"/>
      <c r="H799" s="442"/>
      <c r="I799" s="442"/>
      <c r="J799" s="442"/>
      <c r="K799" s="442"/>
      <c r="L799" s="266">
        <f>+Tabla1[[#This Row],[Precio Unitario]]*Tabla1[[#This Row],[Cantidad de Insumos]]</f>
        <v>0</v>
      </c>
      <c r="M799" s="267"/>
      <c r="N799" s="265"/>
    </row>
    <row r="800" spans="2:14" s="56" customFormat="1" ht="12.75" x14ac:dyDescent="0.2">
      <c r="B800" s="14"/>
      <c r="C800" s="14"/>
      <c r="D800" s="14"/>
      <c r="E800" s="14"/>
      <c r="F800" s="14"/>
      <c r="G800" s="510" t="s">
        <v>1430</v>
      </c>
      <c r="H800" s="511"/>
      <c r="I800" s="512"/>
      <c r="J800" s="510"/>
      <c r="K800" s="513"/>
      <c r="L800" s="513">
        <f>SUM(L8:L799)</f>
        <v>98648889.85999997</v>
      </c>
      <c r="M800" s="514"/>
      <c r="N800" s="511"/>
    </row>
    <row r="801" spans="7:14" s="56" customFormat="1" x14ac:dyDescent="0.25">
      <c r="G801" s="256"/>
      <c r="H801" s="256"/>
      <c r="I801" s="256"/>
      <c r="J801" s="256"/>
      <c r="K801" s="268"/>
      <c r="L801" s="256"/>
      <c r="M801" s="256"/>
      <c r="N801" s="256"/>
    </row>
    <row r="802" spans="7:14" s="56" customFormat="1" x14ac:dyDescent="0.25">
      <c r="G802" s="256"/>
      <c r="H802" s="256"/>
      <c r="I802" s="256"/>
      <c r="J802" s="256"/>
      <c r="K802" s="268"/>
      <c r="L802" s="256"/>
      <c r="M802" s="256"/>
      <c r="N802" s="256"/>
    </row>
    <row r="803" spans="7:14" s="56" customFormat="1" x14ac:dyDescent="0.25">
      <c r="G803" s="256"/>
      <c r="H803" s="256"/>
      <c r="I803" s="256"/>
      <c r="J803" s="256"/>
      <c r="K803" s="268"/>
      <c r="L803" s="256"/>
      <c r="M803" s="256"/>
      <c r="N803" s="256"/>
    </row>
    <row r="804" spans="7:14" s="56" customFormat="1" x14ac:dyDescent="0.25">
      <c r="G804" s="256"/>
      <c r="H804" s="256"/>
      <c r="I804" s="256"/>
      <c r="J804" s="256"/>
      <c r="K804" s="268"/>
      <c r="L804" s="256"/>
      <c r="M804" s="256"/>
      <c r="N804" s="256"/>
    </row>
    <row r="805" spans="7:14" s="56" customFormat="1" x14ac:dyDescent="0.25">
      <c r="G805" s="256"/>
      <c r="H805" s="256"/>
      <c r="I805" s="256"/>
      <c r="J805" s="256"/>
      <c r="K805" s="268"/>
      <c r="L805" s="256"/>
      <c r="M805" s="256"/>
      <c r="N805" s="256"/>
    </row>
    <row r="806" spans="7:14" s="56" customFormat="1" x14ac:dyDescent="0.25">
      <c r="G806" s="256"/>
      <c r="H806" s="256"/>
      <c r="I806" s="256"/>
      <c r="J806" s="256"/>
      <c r="K806" s="268"/>
      <c r="L806" s="256"/>
      <c r="M806" s="256"/>
      <c r="N806" s="256"/>
    </row>
    <row r="807" spans="7:14" s="56" customFormat="1" x14ac:dyDescent="0.25">
      <c r="G807" s="256"/>
      <c r="H807" s="256"/>
      <c r="I807" s="256"/>
      <c r="J807" s="256"/>
      <c r="K807" s="268"/>
      <c r="L807" s="256"/>
      <c r="M807" s="256"/>
      <c r="N807" s="256"/>
    </row>
    <row r="808" spans="7:14" s="56" customFormat="1" x14ac:dyDescent="0.25">
      <c r="G808" s="256"/>
      <c r="H808" s="256"/>
      <c r="I808" s="256"/>
      <c r="J808" s="256"/>
      <c r="K808" s="268"/>
      <c r="L808" s="256"/>
      <c r="M808" s="256"/>
      <c r="N808" s="256"/>
    </row>
    <row r="809" spans="7:14" s="56" customFormat="1" x14ac:dyDescent="0.25">
      <c r="G809" s="256"/>
      <c r="H809" s="256"/>
      <c r="I809" s="256"/>
      <c r="J809" s="256"/>
      <c r="K809" s="268"/>
      <c r="L809" s="256"/>
      <c r="M809" s="256"/>
      <c r="N809" s="256"/>
    </row>
    <row r="810" spans="7:14" s="56" customFormat="1" x14ac:dyDescent="0.25">
      <c r="G810" s="256"/>
      <c r="H810" s="256"/>
      <c r="I810" s="256"/>
      <c r="J810" s="256"/>
      <c r="K810" s="268"/>
      <c r="L810" s="256"/>
      <c r="M810" s="256"/>
      <c r="N810" s="256"/>
    </row>
    <row r="811" spans="7:14" s="56" customFormat="1" x14ac:dyDescent="0.25">
      <c r="G811" s="256"/>
      <c r="H811" s="256"/>
      <c r="I811" s="256"/>
      <c r="J811" s="256"/>
      <c r="K811" s="268"/>
      <c r="L811" s="256"/>
      <c r="M811" s="256"/>
      <c r="N811" s="256"/>
    </row>
    <row r="812" spans="7:14" s="56" customFormat="1" x14ac:dyDescent="0.25">
      <c r="G812" s="256"/>
      <c r="H812" s="256"/>
      <c r="I812" s="256"/>
      <c r="J812" s="256"/>
      <c r="K812" s="268"/>
      <c r="L812" s="256"/>
      <c r="M812" s="256"/>
      <c r="N812" s="256"/>
    </row>
    <row r="813" spans="7:14" s="56" customFormat="1" x14ac:dyDescent="0.25">
      <c r="G813" s="256"/>
      <c r="H813" s="256"/>
      <c r="I813" s="256"/>
      <c r="J813" s="256"/>
      <c r="K813" s="268"/>
      <c r="L813" s="256"/>
      <c r="M813" s="256"/>
      <c r="N813" s="256"/>
    </row>
    <row r="814" spans="7:14" s="56" customFormat="1" x14ac:dyDescent="0.25">
      <c r="G814" s="256"/>
      <c r="H814" s="256"/>
      <c r="I814" s="256"/>
      <c r="J814" s="256"/>
      <c r="K814" s="268"/>
      <c r="L814" s="256"/>
      <c r="M814" s="256"/>
      <c r="N814" s="256"/>
    </row>
    <row r="815" spans="7:14" s="56" customFormat="1" x14ac:dyDescent="0.25">
      <c r="G815" s="256"/>
      <c r="H815" s="256"/>
      <c r="I815" s="256"/>
      <c r="J815" s="256"/>
      <c r="K815" s="268"/>
      <c r="L815" s="256"/>
      <c r="M815" s="256"/>
      <c r="N815" s="256"/>
    </row>
    <row r="816" spans="7:14" s="56" customFormat="1" x14ac:dyDescent="0.25">
      <c r="G816" s="256"/>
      <c r="H816" s="256"/>
      <c r="I816" s="256"/>
      <c r="J816" s="256"/>
      <c r="K816" s="268"/>
      <c r="L816" s="256"/>
      <c r="M816" s="256"/>
      <c r="N816" s="256"/>
    </row>
    <row r="817" spans="7:14" s="56" customFormat="1" x14ac:dyDescent="0.25">
      <c r="G817" s="256"/>
      <c r="H817" s="256"/>
      <c r="I817" s="256"/>
      <c r="J817" s="256"/>
      <c r="K817" s="268"/>
      <c r="L817" s="256"/>
      <c r="M817" s="256"/>
      <c r="N817" s="256"/>
    </row>
    <row r="818" spans="7:14" s="56" customFormat="1" x14ac:dyDescent="0.25">
      <c r="G818" s="256"/>
      <c r="H818" s="256"/>
      <c r="I818" s="256"/>
      <c r="J818" s="256"/>
      <c r="K818" s="268"/>
      <c r="L818" s="256"/>
      <c r="M818" s="256"/>
      <c r="N818" s="256"/>
    </row>
    <row r="819" spans="7:14" s="56" customFormat="1" x14ac:dyDescent="0.25">
      <c r="G819" s="256"/>
      <c r="H819" s="256"/>
      <c r="I819" s="256"/>
      <c r="J819" s="256"/>
      <c r="K819" s="268"/>
      <c r="L819" s="256"/>
      <c r="M819" s="256"/>
      <c r="N819" s="256"/>
    </row>
    <row r="820" spans="7:14" s="56" customFormat="1" x14ac:dyDescent="0.25">
      <c r="G820" s="256"/>
      <c r="H820" s="256"/>
      <c r="I820" s="256"/>
      <c r="J820" s="256"/>
      <c r="K820" s="268"/>
      <c r="L820" s="256"/>
      <c r="M820" s="256"/>
      <c r="N820" s="256"/>
    </row>
    <row r="821" spans="7:14" s="56" customFormat="1" x14ac:dyDescent="0.25">
      <c r="G821" s="256"/>
      <c r="H821" s="256"/>
      <c r="I821" s="256"/>
      <c r="J821" s="256"/>
      <c r="K821" s="268"/>
      <c r="L821" s="256"/>
      <c r="M821" s="256"/>
      <c r="N821" s="256"/>
    </row>
    <row r="822" spans="7:14" s="56" customFormat="1" x14ac:dyDescent="0.25">
      <c r="G822" s="256"/>
      <c r="H822" s="256"/>
      <c r="I822" s="256"/>
      <c r="J822" s="256"/>
      <c r="K822" s="268"/>
      <c r="L822" s="256"/>
      <c r="M822" s="256"/>
      <c r="N822" s="256"/>
    </row>
    <row r="823" spans="7:14" s="56" customFormat="1" x14ac:dyDescent="0.25">
      <c r="G823" s="256"/>
      <c r="H823" s="256"/>
      <c r="I823" s="256"/>
      <c r="J823" s="256"/>
      <c r="K823" s="268"/>
      <c r="L823" s="256"/>
      <c r="M823" s="256"/>
      <c r="N823" s="256"/>
    </row>
    <row r="824" spans="7:14" s="56" customFormat="1" x14ac:dyDescent="0.25">
      <c r="G824" s="256"/>
      <c r="H824" s="256"/>
      <c r="I824" s="256"/>
      <c r="J824" s="256"/>
      <c r="K824" s="268"/>
      <c r="L824" s="256"/>
      <c r="M824" s="256"/>
      <c r="N824" s="256"/>
    </row>
    <row r="825" spans="7:14" s="56" customFormat="1" x14ac:dyDescent="0.25">
      <c r="G825" s="256"/>
      <c r="H825" s="256"/>
      <c r="I825" s="256"/>
      <c r="J825" s="256"/>
      <c r="K825" s="268"/>
      <c r="L825" s="256"/>
      <c r="M825" s="256"/>
      <c r="N825" s="256"/>
    </row>
    <row r="826" spans="7:14" s="56" customFormat="1" x14ac:dyDescent="0.25">
      <c r="G826" s="256"/>
      <c r="H826" s="256"/>
      <c r="I826" s="256"/>
      <c r="J826" s="256"/>
      <c r="K826" s="268"/>
      <c r="L826" s="256"/>
      <c r="M826" s="256"/>
      <c r="N826" s="256"/>
    </row>
    <row r="827" spans="7:14" s="56" customFormat="1" x14ac:dyDescent="0.25">
      <c r="G827" s="256"/>
      <c r="H827" s="256"/>
      <c r="I827" s="256"/>
      <c r="J827" s="256"/>
      <c r="K827" s="268"/>
      <c r="L827" s="256"/>
      <c r="M827" s="256"/>
      <c r="N827" s="256"/>
    </row>
    <row r="828" spans="7:14" s="56" customFormat="1" x14ac:dyDescent="0.25">
      <c r="G828" s="256"/>
      <c r="H828" s="256"/>
      <c r="I828" s="256"/>
      <c r="J828" s="256"/>
      <c r="K828" s="268"/>
      <c r="L828" s="256"/>
      <c r="M828" s="256"/>
      <c r="N828" s="256"/>
    </row>
    <row r="829" spans="7:14" s="56" customFormat="1" x14ac:dyDescent="0.25">
      <c r="G829" s="256"/>
      <c r="H829" s="256"/>
      <c r="I829" s="256"/>
      <c r="J829" s="256"/>
      <c r="K829" s="268"/>
      <c r="L829" s="256"/>
      <c r="M829" s="256"/>
      <c r="N829" s="256"/>
    </row>
    <row r="830" spans="7:14" s="56" customFormat="1" x14ac:dyDescent="0.25">
      <c r="G830" s="256"/>
      <c r="H830" s="256"/>
      <c r="I830" s="256"/>
      <c r="J830" s="256"/>
      <c r="K830" s="268"/>
      <c r="L830" s="256"/>
      <c r="M830" s="256"/>
      <c r="N830" s="256"/>
    </row>
    <row r="831" spans="7:14" s="56" customFormat="1" x14ac:dyDescent="0.25">
      <c r="G831" s="256"/>
      <c r="H831" s="256"/>
      <c r="I831" s="256"/>
      <c r="J831" s="256"/>
      <c r="K831" s="268"/>
      <c r="L831" s="256"/>
      <c r="M831" s="256"/>
      <c r="N831" s="256"/>
    </row>
    <row r="832" spans="7:14" s="56" customFormat="1" x14ac:dyDescent="0.25">
      <c r="G832" s="256"/>
      <c r="H832" s="256"/>
      <c r="I832" s="256"/>
      <c r="J832" s="256"/>
      <c r="K832" s="268"/>
      <c r="L832" s="256"/>
      <c r="M832" s="256"/>
      <c r="N832" s="256"/>
    </row>
    <row r="833" spans="7:14" s="56" customFormat="1" x14ac:dyDescent="0.25">
      <c r="G833" s="256"/>
      <c r="H833" s="256"/>
      <c r="I833" s="256"/>
      <c r="J833" s="256"/>
      <c r="K833" s="268"/>
      <c r="L833" s="256"/>
      <c r="M833" s="256"/>
      <c r="N833" s="256"/>
    </row>
    <row r="834" spans="7:14" s="56" customFormat="1" x14ac:dyDescent="0.25">
      <c r="G834" s="256"/>
      <c r="H834" s="256"/>
      <c r="I834" s="256"/>
      <c r="J834" s="256"/>
      <c r="K834" s="268"/>
      <c r="L834" s="256"/>
      <c r="M834" s="256"/>
      <c r="N834" s="256"/>
    </row>
    <row r="835" spans="7:14" s="56" customFormat="1" x14ac:dyDescent="0.25">
      <c r="G835" s="256"/>
      <c r="H835" s="256"/>
      <c r="I835" s="256"/>
      <c r="J835" s="256"/>
      <c r="K835" s="268"/>
      <c r="L835" s="256"/>
      <c r="M835" s="256"/>
      <c r="N835" s="256"/>
    </row>
    <row r="836" spans="7:14" s="56" customFormat="1" x14ac:dyDescent="0.25">
      <c r="G836" s="256"/>
      <c r="H836" s="256"/>
      <c r="I836" s="256"/>
      <c r="J836" s="256"/>
      <c r="K836" s="268"/>
      <c r="L836" s="256"/>
      <c r="M836" s="256"/>
      <c r="N836" s="256"/>
    </row>
    <row r="837" spans="7:14" s="56" customFormat="1" x14ac:dyDescent="0.25">
      <c r="G837" s="256"/>
      <c r="H837" s="256"/>
      <c r="I837" s="256"/>
      <c r="J837" s="256"/>
      <c r="K837" s="268"/>
      <c r="L837" s="256"/>
      <c r="M837" s="256"/>
      <c r="N837" s="256"/>
    </row>
    <row r="838" spans="7:14" s="56" customFormat="1" x14ac:dyDescent="0.25">
      <c r="G838" s="256"/>
      <c r="H838" s="256"/>
      <c r="I838" s="256"/>
      <c r="J838" s="256"/>
      <c r="K838" s="268"/>
      <c r="L838" s="256"/>
      <c r="M838" s="256"/>
      <c r="N838" s="256"/>
    </row>
    <row r="839" spans="7:14" s="56" customFormat="1" x14ac:dyDescent="0.25">
      <c r="G839" s="256"/>
      <c r="H839" s="256"/>
      <c r="I839" s="256"/>
      <c r="J839" s="256"/>
      <c r="K839" s="268"/>
      <c r="L839" s="256"/>
      <c r="M839" s="256"/>
      <c r="N839" s="256"/>
    </row>
    <row r="840" spans="7:14" s="56" customFormat="1" x14ac:dyDescent="0.25">
      <c r="G840" s="256"/>
      <c r="H840" s="256"/>
      <c r="I840" s="256"/>
      <c r="J840" s="256"/>
      <c r="K840" s="268"/>
      <c r="L840" s="256"/>
      <c r="M840" s="256"/>
      <c r="N840" s="256"/>
    </row>
    <row r="841" spans="7:14" s="56" customFormat="1" x14ac:dyDescent="0.25">
      <c r="G841" s="256"/>
      <c r="H841" s="256"/>
      <c r="I841" s="256"/>
      <c r="J841" s="256"/>
      <c r="K841" s="268"/>
      <c r="L841" s="256"/>
      <c r="M841" s="256"/>
      <c r="N841" s="256"/>
    </row>
    <row r="842" spans="7:14" s="56" customFormat="1" x14ac:dyDescent="0.25">
      <c r="G842" s="256"/>
      <c r="H842" s="256"/>
      <c r="I842" s="256"/>
      <c r="J842" s="256"/>
      <c r="K842" s="268"/>
      <c r="L842" s="256"/>
      <c r="M842" s="256"/>
      <c r="N842" s="256"/>
    </row>
    <row r="843" spans="7:14" s="56" customFormat="1" x14ac:dyDescent="0.25">
      <c r="G843" s="256"/>
      <c r="H843" s="256"/>
      <c r="I843" s="256"/>
      <c r="J843" s="256"/>
      <c r="K843" s="268"/>
      <c r="L843" s="256"/>
      <c r="M843" s="256"/>
      <c r="N843" s="256"/>
    </row>
    <row r="844" spans="7:14" s="56" customFormat="1" x14ac:dyDescent="0.25">
      <c r="G844" s="256"/>
      <c r="H844" s="256"/>
      <c r="I844" s="256"/>
      <c r="J844" s="256"/>
      <c r="K844" s="268"/>
      <c r="L844" s="256"/>
      <c r="M844" s="256"/>
      <c r="N844" s="256"/>
    </row>
    <row r="845" spans="7:14" s="56" customFormat="1" x14ac:dyDescent="0.25">
      <c r="G845" s="256"/>
      <c r="H845" s="256"/>
      <c r="I845" s="256"/>
      <c r="J845" s="256"/>
      <c r="K845" s="268"/>
      <c r="L845" s="256"/>
      <c r="M845" s="256"/>
      <c r="N845" s="256"/>
    </row>
    <row r="846" spans="7:14" s="56" customFormat="1" x14ac:dyDescent="0.25">
      <c r="G846" s="256"/>
      <c r="H846" s="256"/>
      <c r="I846" s="256"/>
      <c r="J846" s="256"/>
      <c r="K846" s="268"/>
      <c r="L846" s="256"/>
      <c r="M846" s="256"/>
      <c r="N846" s="256"/>
    </row>
    <row r="847" spans="7:14" s="56" customFormat="1" x14ac:dyDescent="0.25">
      <c r="G847" s="256"/>
      <c r="H847" s="256"/>
      <c r="I847" s="256"/>
      <c r="J847" s="256"/>
      <c r="K847" s="268"/>
      <c r="L847" s="256"/>
      <c r="M847" s="256"/>
      <c r="N847" s="256"/>
    </row>
    <row r="848" spans="7:14" s="56" customFormat="1" x14ac:dyDescent="0.25">
      <c r="G848" s="256"/>
      <c r="H848" s="256"/>
      <c r="I848" s="256"/>
      <c r="J848" s="256"/>
      <c r="K848" s="268"/>
      <c r="L848" s="256"/>
      <c r="M848" s="256"/>
      <c r="N848" s="256"/>
    </row>
    <row r="849" spans="7:14" s="56" customFormat="1" x14ac:dyDescent="0.25">
      <c r="G849" s="256"/>
      <c r="H849" s="256"/>
      <c r="I849" s="256"/>
      <c r="J849" s="256"/>
      <c r="K849" s="268"/>
      <c r="L849" s="256"/>
      <c r="M849" s="256"/>
      <c r="N849" s="256"/>
    </row>
    <row r="850" spans="7:14" s="56" customFormat="1" x14ac:dyDescent="0.25">
      <c r="G850" s="256"/>
      <c r="H850" s="256"/>
      <c r="I850" s="256"/>
      <c r="J850" s="256"/>
      <c r="K850" s="268"/>
      <c r="L850" s="256"/>
      <c r="M850" s="256"/>
      <c r="N850" s="256"/>
    </row>
    <row r="851" spans="7:14" s="56" customFormat="1" x14ac:dyDescent="0.25">
      <c r="G851" s="256"/>
      <c r="H851" s="256"/>
      <c r="I851" s="256"/>
      <c r="J851" s="256"/>
      <c r="K851" s="268"/>
      <c r="L851" s="256"/>
      <c r="M851" s="256"/>
      <c r="N851" s="256"/>
    </row>
    <row r="852" spans="7:14" s="56" customFormat="1" x14ac:dyDescent="0.25">
      <c r="G852" s="256"/>
      <c r="H852" s="256"/>
      <c r="I852" s="256"/>
      <c r="J852" s="256"/>
      <c r="K852" s="268"/>
      <c r="L852" s="256"/>
      <c r="M852" s="256"/>
      <c r="N852" s="256"/>
    </row>
    <row r="853" spans="7:14" s="56" customFormat="1" x14ac:dyDescent="0.25">
      <c r="G853" s="256"/>
      <c r="H853" s="256"/>
      <c r="I853" s="256"/>
      <c r="J853" s="256"/>
      <c r="K853" s="268"/>
      <c r="L853" s="256"/>
      <c r="M853" s="256"/>
      <c r="N853" s="256"/>
    </row>
    <row r="854" spans="7:14" s="56" customFormat="1" x14ac:dyDescent="0.25">
      <c r="G854" s="256"/>
      <c r="H854" s="256"/>
      <c r="I854" s="256"/>
      <c r="J854" s="256"/>
      <c r="K854" s="268"/>
      <c r="L854" s="256"/>
      <c r="M854" s="256"/>
      <c r="N854" s="256"/>
    </row>
    <row r="855" spans="7:14" s="56" customFormat="1" x14ac:dyDescent="0.25">
      <c r="G855" s="256"/>
      <c r="H855" s="256"/>
      <c r="I855" s="256"/>
      <c r="J855" s="256"/>
      <c r="K855" s="268"/>
      <c r="L855" s="256"/>
      <c r="M855" s="256"/>
      <c r="N855" s="256"/>
    </row>
    <row r="856" spans="7:14" s="56" customFormat="1" x14ac:dyDescent="0.25">
      <c r="G856" s="256"/>
      <c r="H856" s="256"/>
      <c r="I856" s="256"/>
      <c r="J856" s="256"/>
      <c r="K856" s="268"/>
      <c r="L856" s="256"/>
      <c r="M856" s="256"/>
      <c r="N856" s="256"/>
    </row>
    <row r="857" spans="7:14" s="56" customFormat="1" x14ac:dyDescent="0.25">
      <c r="G857" s="256"/>
      <c r="H857" s="256"/>
      <c r="I857" s="256"/>
      <c r="J857" s="256"/>
      <c r="K857" s="268"/>
      <c r="L857" s="256"/>
      <c r="M857" s="256"/>
      <c r="N857" s="256"/>
    </row>
    <row r="858" spans="7:14" s="56" customFormat="1" x14ac:dyDescent="0.25">
      <c r="G858" s="256"/>
      <c r="H858" s="256"/>
      <c r="I858" s="256"/>
      <c r="J858" s="256"/>
      <c r="K858" s="268"/>
      <c r="L858" s="256"/>
      <c r="M858" s="256"/>
      <c r="N858" s="256"/>
    </row>
    <row r="859" spans="7:14" s="56" customFormat="1" x14ac:dyDescent="0.25">
      <c r="G859" s="256"/>
      <c r="H859" s="256"/>
      <c r="I859" s="256"/>
      <c r="J859" s="256"/>
      <c r="K859" s="268"/>
      <c r="L859" s="256"/>
      <c r="M859" s="256"/>
      <c r="N859" s="256"/>
    </row>
    <row r="860" spans="7:14" s="56" customFormat="1" x14ac:dyDescent="0.25">
      <c r="G860" s="256"/>
      <c r="H860" s="256"/>
      <c r="I860" s="256"/>
      <c r="J860" s="256"/>
      <c r="K860" s="268"/>
      <c r="L860" s="256"/>
      <c r="M860" s="256"/>
      <c r="N860" s="256"/>
    </row>
    <row r="861" spans="7:14" s="56" customFormat="1" x14ac:dyDescent="0.25">
      <c r="G861" s="256"/>
      <c r="H861" s="256"/>
      <c r="I861" s="256"/>
      <c r="J861" s="256"/>
      <c r="K861" s="268"/>
      <c r="L861" s="256"/>
      <c r="M861" s="256"/>
      <c r="N861" s="256"/>
    </row>
    <row r="862" spans="7:14" s="56" customFormat="1" x14ac:dyDescent="0.25">
      <c r="G862" s="256"/>
      <c r="H862" s="256"/>
      <c r="I862" s="256"/>
      <c r="J862" s="256"/>
      <c r="K862" s="268"/>
      <c r="L862" s="256"/>
      <c r="M862" s="256"/>
      <c r="N862" s="256"/>
    </row>
    <row r="863" spans="7:14" s="56" customFormat="1" x14ac:dyDescent="0.25">
      <c r="G863" s="256"/>
      <c r="H863" s="256"/>
      <c r="I863" s="256"/>
      <c r="J863" s="256"/>
      <c r="K863" s="268"/>
      <c r="L863" s="256"/>
      <c r="M863" s="256"/>
      <c r="N863" s="256"/>
    </row>
    <row r="864" spans="7:14" s="56" customFormat="1" x14ac:dyDescent="0.25">
      <c r="G864" s="256"/>
      <c r="H864" s="256"/>
      <c r="I864" s="256"/>
      <c r="J864" s="256"/>
      <c r="K864" s="268"/>
      <c r="L864" s="256"/>
      <c r="M864" s="256"/>
      <c r="N864" s="256"/>
    </row>
    <row r="865" spans="7:14" s="56" customFormat="1" x14ac:dyDescent="0.25">
      <c r="G865" s="256"/>
      <c r="H865" s="256"/>
      <c r="I865" s="256"/>
      <c r="J865" s="256"/>
      <c r="K865" s="268"/>
      <c r="L865" s="256"/>
      <c r="M865" s="256"/>
      <c r="N865" s="256"/>
    </row>
    <row r="866" spans="7:14" s="56" customFormat="1" x14ac:dyDescent="0.25">
      <c r="G866" s="256"/>
      <c r="H866" s="256"/>
      <c r="I866" s="256"/>
      <c r="J866" s="256"/>
      <c r="K866" s="268"/>
      <c r="L866" s="256"/>
      <c r="M866" s="256"/>
      <c r="N866" s="256"/>
    </row>
    <row r="867" spans="7:14" s="56" customFormat="1" x14ac:dyDescent="0.25">
      <c r="G867" s="256"/>
      <c r="H867" s="256"/>
      <c r="I867" s="256"/>
      <c r="J867" s="256"/>
      <c r="K867" s="268"/>
      <c r="L867" s="256"/>
      <c r="M867" s="256"/>
      <c r="N867" s="256"/>
    </row>
    <row r="868" spans="7:14" s="56" customFormat="1" x14ac:dyDescent="0.25">
      <c r="G868" s="256"/>
      <c r="H868" s="256"/>
      <c r="I868" s="256"/>
      <c r="J868" s="256"/>
      <c r="K868" s="268"/>
      <c r="L868" s="256"/>
      <c r="M868" s="256"/>
      <c r="N868" s="256"/>
    </row>
    <row r="869" spans="7:14" s="56" customFormat="1" x14ac:dyDescent="0.25">
      <c r="G869" s="256"/>
      <c r="H869" s="256"/>
      <c r="I869" s="256"/>
      <c r="J869" s="256"/>
      <c r="K869" s="268"/>
      <c r="L869" s="256"/>
      <c r="M869" s="256"/>
      <c r="N869" s="256"/>
    </row>
    <row r="870" spans="7:14" s="56" customFormat="1" x14ac:dyDescent="0.25">
      <c r="G870" s="256"/>
      <c r="H870" s="256"/>
      <c r="I870" s="256"/>
      <c r="J870" s="256"/>
      <c r="K870" s="268"/>
      <c r="L870" s="256"/>
      <c r="M870" s="256"/>
      <c r="N870" s="256"/>
    </row>
    <row r="871" spans="7:14" s="56" customFormat="1" x14ac:dyDescent="0.25">
      <c r="G871" s="256"/>
      <c r="H871" s="256"/>
      <c r="I871" s="256"/>
      <c r="J871" s="256"/>
      <c r="K871" s="268"/>
      <c r="L871" s="256"/>
      <c r="M871" s="256"/>
      <c r="N871" s="256"/>
    </row>
    <row r="872" spans="7:14" s="56" customFormat="1" x14ac:dyDescent="0.25">
      <c r="G872" s="256"/>
      <c r="H872" s="256"/>
      <c r="I872" s="256"/>
      <c r="J872" s="256"/>
      <c r="K872" s="268"/>
      <c r="L872" s="256"/>
      <c r="M872" s="256"/>
      <c r="N872" s="256"/>
    </row>
    <row r="873" spans="7:14" s="56" customFormat="1" x14ac:dyDescent="0.25">
      <c r="G873" s="256"/>
      <c r="H873" s="256"/>
      <c r="I873" s="256"/>
      <c r="J873" s="256"/>
      <c r="K873" s="268"/>
      <c r="L873" s="256"/>
      <c r="M873" s="256"/>
      <c r="N873" s="256"/>
    </row>
    <row r="874" spans="7:14" s="56" customFormat="1" x14ac:dyDescent="0.25">
      <c r="G874" s="256"/>
      <c r="H874" s="256"/>
      <c r="I874" s="256"/>
      <c r="J874" s="256"/>
      <c r="K874" s="268"/>
      <c r="L874" s="256"/>
      <c r="M874" s="256"/>
      <c r="N874" s="256"/>
    </row>
    <row r="875" spans="7:14" s="56" customFormat="1" x14ac:dyDescent="0.25">
      <c r="G875" s="256"/>
      <c r="H875" s="256"/>
      <c r="I875" s="256"/>
      <c r="J875" s="256"/>
      <c r="K875" s="268"/>
      <c r="L875" s="256"/>
      <c r="M875" s="256"/>
      <c r="N875" s="256"/>
    </row>
    <row r="876" spans="7:14" s="56" customFormat="1" x14ac:dyDescent="0.25">
      <c r="G876" s="256"/>
      <c r="H876" s="256"/>
      <c r="I876" s="256"/>
      <c r="J876" s="256"/>
      <c r="K876" s="268"/>
      <c r="L876" s="256"/>
      <c r="M876" s="256"/>
      <c r="N876" s="256"/>
    </row>
    <row r="877" spans="7:14" s="56" customFormat="1" x14ac:dyDescent="0.25">
      <c r="G877" s="256"/>
      <c r="H877" s="256"/>
      <c r="I877" s="256"/>
      <c r="J877" s="256"/>
      <c r="K877" s="268"/>
      <c r="L877" s="256"/>
      <c r="M877" s="256"/>
      <c r="N877" s="256"/>
    </row>
    <row r="878" spans="7:14" s="56" customFormat="1" x14ac:dyDescent="0.25">
      <c r="G878" s="256"/>
      <c r="H878" s="256"/>
      <c r="I878" s="256"/>
      <c r="J878" s="256"/>
      <c r="K878" s="268"/>
      <c r="L878" s="256"/>
      <c r="M878" s="256"/>
      <c r="N878" s="256"/>
    </row>
    <row r="879" spans="7:14" s="56" customFormat="1" x14ac:dyDescent="0.25">
      <c r="G879" s="256"/>
      <c r="H879" s="256"/>
      <c r="I879" s="256"/>
      <c r="J879" s="256"/>
      <c r="K879" s="268"/>
      <c r="L879" s="256"/>
      <c r="M879" s="256"/>
      <c r="N879" s="256"/>
    </row>
    <row r="880" spans="7:14" s="56" customFormat="1" x14ac:dyDescent="0.25">
      <c r="G880" s="256"/>
      <c r="H880" s="256"/>
      <c r="I880" s="256"/>
      <c r="J880" s="256"/>
      <c r="K880" s="268"/>
      <c r="L880" s="256"/>
      <c r="M880" s="256"/>
      <c r="N880" s="256"/>
    </row>
    <row r="881" spans="7:14" s="56" customFormat="1" x14ac:dyDescent="0.25">
      <c r="G881" s="256"/>
      <c r="H881" s="256"/>
      <c r="I881" s="256"/>
      <c r="J881" s="256"/>
      <c r="K881" s="268"/>
      <c r="L881" s="256"/>
      <c r="M881" s="256"/>
      <c r="N881" s="256"/>
    </row>
    <row r="882" spans="7:14" s="56" customFormat="1" x14ac:dyDescent="0.25">
      <c r="G882" s="256"/>
      <c r="H882" s="256"/>
      <c r="I882" s="256"/>
      <c r="J882" s="256"/>
      <c r="K882" s="268"/>
      <c r="L882" s="256"/>
      <c r="M882" s="256"/>
      <c r="N882" s="256"/>
    </row>
    <row r="883" spans="7:14" s="56" customFormat="1" x14ac:dyDescent="0.25">
      <c r="G883" s="256"/>
      <c r="H883" s="256"/>
      <c r="I883" s="256"/>
      <c r="J883" s="256"/>
      <c r="K883" s="268"/>
      <c r="L883" s="256"/>
      <c r="M883" s="256"/>
      <c r="N883" s="256"/>
    </row>
    <row r="884" spans="7:14" s="56" customFormat="1" x14ac:dyDescent="0.25">
      <c r="G884" s="256"/>
      <c r="H884" s="256"/>
      <c r="I884" s="256"/>
      <c r="J884" s="256"/>
      <c r="K884" s="268"/>
      <c r="L884" s="256"/>
      <c r="M884" s="256"/>
      <c r="N884" s="256"/>
    </row>
    <row r="885" spans="7:14" s="56" customFormat="1" x14ac:dyDescent="0.25">
      <c r="G885" s="256"/>
      <c r="H885" s="256"/>
      <c r="I885" s="256"/>
      <c r="J885" s="256"/>
      <c r="K885" s="268"/>
      <c r="L885" s="256"/>
      <c r="M885" s="256"/>
      <c r="N885" s="256"/>
    </row>
    <row r="886" spans="7:14" s="56" customFormat="1" x14ac:dyDescent="0.25">
      <c r="G886" s="256"/>
      <c r="H886" s="256"/>
      <c r="I886" s="256"/>
      <c r="J886" s="256"/>
      <c r="K886" s="268"/>
      <c r="L886" s="256"/>
      <c r="M886" s="256"/>
      <c r="N886" s="256"/>
    </row>
    <row r="887" spans="7:14" s="56" customFormat="1" x14ac:dyDescent="0.25">
      <c r="G887" s="256"/>
      <c r="H887" s="256"/>
      <c r="I887" s="256"/>
      <c r="J887" s="256"/>
      <c r="K887" s="268"/>
      <c r="L887" s="256"/>
      <c r="M887" s="256"/>
      <c r="N887" s="256"/>
    </row>
    <row r="888" spans="7:14" s="56" customFormat="1" x14ac:dyDescent="0.25">
      <c r="G888" s="256"/>
      <c r="H888" s="256"/>
      <c r="I888" s="256"/>
      <c r="J888" s="256"/>
      <c r="K888" s="268"/>
      <c r="L888" s="256"/>
      <c r="M888" s="256"/>
      <c r="N888" s="256"/>
    </row>
    <row r="889" spans="7:14" s="56" customFormat="1" x14ac:dyDescent="0.25">
      <c r="G889" s="256"/>
      <c r="H889" s="256"/>
      <c r="I889" s="256"/>
      <c r="J889" s="256"/>
      <c r="K889" s="268"/>
      <c r="L889" s="256"/>
      <c r="M889" s="256"/>
      <c r="N889" s="256"/>
    </row>
    <row r="890" spans="7:14" s="56" customFormat="1" x14ac:dyDescent="0.25">
      <c r="G890" s="256"/>
      <c r="H890" s="256"/>
      <c r="I890" s="256"/>
      <c r="J890" s="256"/>
      <c r="K890" s="268"/>
      <c r="L890" s="256"/>
      <c r="M890" s="256"/>
      <c r="N890" s="256"/>
    </row>
    <row r="891" spans="7:14" s="56" customFormat="1" x14ac:dyDescent="0.25">
      <c r="G891" s="256"/>
      <c r="H891" s="256"/>
      <c r="I891" s="256"/>
      <c r="J891" s="256"/>
      <c r="K891" s="268"/>
      <c r="L891" s="256"/>
      <c r="M891" s="256"/>
      <c r="N891" s="256"/>
    </row>
    <row r="892" spans="7:14" s="56" customFormat="1" x14ac:dyDescent="0.25">
      <c r="G892" s="256"/>
      <c r="H892" s="256"/>
      <c r="I892" s="256"/>
      <c r="J892" s="256"/>
      <c r="K892" s="268"/>
      <c r="L892" s="256"/>
      <c r="M892" s="256"/>
      <c r="N892" s="256"/>
    </row>
    <row r="893" spans="7:14" s="56" customFormat="1" x14ac:dyDescent="0.25">
      <c r="G893" s="256"/>
      <c r="H893" s="256"/>
      <c r="I893" s="256"/>
      <c r="J893" s="256"/>
      <c r="K893" s="268"/>
      <c r="L893" s="256"/>
      <c r="M893" s="256"/>
      <c r="N893" s="256"/>
    </row>
    <row r="894" spans="7:14" s="56" customFormat="1" x14ac:dyDescent="0.25">
      <c r="G894" s="256"/>
      <c r="H894" s="256"/>
      <c r="I894" s="256"/>
      <c r="J894" s="256"/>
      <c r="K894" s="268"/>
      <c r="L894" s="256"/>
      <c r="M894" s="256"/>
      <c r="N894" s="256"/>
    </row>
    <row r="895" spans="7:14" s="56" customFormat="1" x14ac:dyDescent="0.25">
      <c r="G895" s="256"/>
      <c r="H895" s="256"/>
      <c r="I895" s="256"/>
      <c r="J895" s="256"/>
      <c r="K895" s="268"/>
      <c r="L895" s="256"/>
      <c r="M895" s="256"/>
      <c r="N895" s="256"/>
    </row>
    <row r="896" spans="7:14" s="56" customFormat="1" x14ac:dyDescent="0.25">
      <c r="G896" s="256"/>
      <c r="H896" s="256"/>
      <c r="I896" s="256"/>
      <c r="J896" s="256"/>
      <c r="K896" s="268"/>
      <c r="L896" s="256"/>
      <c r="M896" s="256"/>
      <c r="N896" s="256"/>
    </row>
    <row r="897" spans="7:14" s="56" customFormat="1" x14ac:dyDescent="0.25">
      <c r="G897" s="256"/>
      <c r="H897" s="256"/>
      <c r="I897" s="256"/>
      <c r="J897" s="256"/>
      <c r="K897" s="268"/>
      <c r="L897" s="256"/>
      <c r="M897" s="256"/>
      <c r="N897" s="256"/>
    </row>
    <row r="898" spans="7:14" s="56" customFormat="1" x14ac:dyDescent="0.25">
      <c r="G898" s="256"/>
      <c r="H898" s="256"/>
      <c r="I898" s="256"/>
      <c r="J898" s="256"/>
      <c r="K898" s="268"/>
      <c r="L898" s="256"/>
      <c r="M898" s="256"/>
      <c r="N898" s="256"/>
    </row>
    <row r="899" spans="7:14" s="56" customFormat="1" x14ac:dyDescent="0.25">
      <c r="G899" s="256"/>
      <c r="H899" s="256"/>
      <c r="I899" s="256"/>
      <c r="J899" s="256"/>
      <c r="K899" s="268"/>
      <c r="L899" s="256"/>
      <c r="M899" s="256"/>
      <c r="N899" s="256"/>
    </row>
    <row r="900" spans="7:14" s="56" customFormat="1" x14ac:dyDescent="0.25">
      <c r="G900" s="256"/>
      <c r="H900" s="256"/>
      <c r="I900" s="256"/>
      <c r="J900" s="256"/>
      <c r="K900" s="268"/>
      <c r="L900" s="256"/>
      <c r="M900" s="256"/>
      <c r="N900" s="256"/>
    </row>
    <row r="901" spans="7:14" s="56" customFormat="1" x14ac:dyDescent="0.25">
      <c r="G901" s="256"/>
      <c r="H901" s="256"/>
      <c r="I901" s="256"/>
      <c r="J901" s="256"/>
      <c r="K901" s="268"/>
      <c r="L901" s="256"/>
      <c r="M901" s="256"/>
      <c r="N901" s="256"/>
    </row>
    <row r="902" spans="7:14" s="56" customFormat="1" x14ac:dyDescent="0.25">
      <c r="G902" s="256"/>
      <c r="H902" s="256"/>
      <c r="I902" s="256"/>
      <c r="J902" s="256"/>
      <c r="K902" s="268"/>
      <c r="L902" s="256"/>
      <c r="M902" s="256"/>
      <c r="N902" s="256"/>
    </row>
    <row r="903" spans="7:14" s="56" customFormat="1" x14ac:dyDescent="0.25">
      <c r="G903" s="256"/>
      <c r="H903" s="256"/>
      <c r="I903" s="256"/>
      <c r="J903" s="256"/>
      <c r="K903" s="268"/>
      <c r="L903" s="256"/>
      <c r="M903" s="256"/>
      <c r="N903" s="256"/>
    </row>
    <row r="904" spans="7:14" s="56" customFormat="1" x14ac:dyDescent="0.25">
      <c r="G904" s="256"/>
      <c r="H904" s="256"/>
      <c r="I904" s="256"/>
      <c r="J904" s="256"/>
      <c r="K904" s="268"/>
      <c r="L904" s="256"/>
      <c r="M904" s="256"/>
      <c r="N904" s="256"/>
    </row>
    <row r="905" spans="7:14" s="56" customFormat="1" x14ac:dyDescent="0.25">
      <c r="G905" s="256"/>
      <c r="H905" s="256"/>
      <c r="I905" s="256"/>
      <c r="J905" s="256"/>
      <c r="K905" s="268"/>
      <c r="L905" s="256"/>
      <c r="M905" s="256"/>
      <c r="N905" s="256"/>
    </row>
    <row r="906" spans="7:14" s="56" customFormat="1" x14ac:dyDescent="0.25">
      <c r="G906" s="256"/>
      <c r="H906" s="256"/>
      <c r="I906" s="256"/>
      <c r="J906" s="256"/>
      <c r="K906" s="268"/>
      <c r="L906" s="256"/>
      <c r="M906" s="256"/>
      <c r="N906" s="256"/>
    </row>
    <row r="907" spans="7:14" s="56" customFormat="1" x14ac:dyDescent="0.25">
      <c r="G907" s="256"/>
      <c r="H907" s="256"/>
      <c r="I907" s="256"/>
      <c r="J907" s="256"/>
      <c r="K907" s="268"/>
      <c r="L907" s="256"/>
      <c r="M907" s="256"/>
      <c r="N907" s="256"/>
    </row>
    <row r="908" spans="7:14" s="56" customFormat="1" x14ac:dyDescent="0.25">
      <c r="G908" s="256"/>
      <c r="H908" s="256"/>
      <c r="I908" s="256"/>
      <c r="J908" s="256"/>
      <c r="K908" s="268"/>
      <c r="L908" s="256"/>
      <c r="M908" s="256"/>
      <c r="N908" s="256"/>
    </row>
    <row r="909" spans="7:14" s="56" customFormat="1" x14ac:dyDescent="0.25">
      <c r="G909" s="256"/>
      <c r="H909" s="256"/>
      <c r="I909" s="256"/>
      <c r="J909" s="256"/>
      <c r="K909" s="268"/>
      <c r="L909" s="256"/>
      <c r="M909" s="256"/>
      <c r="N909" s="256"/>
    </row>
    <row r="910" spans="7:14" s="56" customFormat="1" x14ac:dyDescent="0.25">
      <c r="G910" s="256"/>
      <c r="H910" s="256"/>
      <c r="I910" s="256"/>
      <c r="J910" s="256"/>
      <c r="K910" s="268"/>
      <c r="L910" s="256"/>
      <c r="M910" s="256"/>
      <c r="N910" s="256"/>
    </row>
    <row r="911" spans="7:14" s="56" customFormat="1" x14ac:dyDescent="0.25">
      <c r="G911" s="256"/>
      <c r="H911" s="256"/>
      <c r="I911" s="256"/>
      <c r="J911" s="256"/>
      <c r="K911" s="268"/>
      <c r="L911" s="256"/>
      <c r="M911" s="256"/>
      <c r="N911" s="256"/>
    </row>
    <row r="912" spans="7:14" s="56" customFormat="1" x14ac:dyDescent="0.25">
      <c r="G912" s="256"/>
      <c r="H912" s="256"/>
      <c r="I912" s="256"/>
      <c r="J912" s="256"/>
      <c r="K912" s="268"/>
      <c r="L912" s="256"/>
      <c r="M912" s="256"/>
      <c r="N912" s="256"/>
    </row>
    <row r="913" spans="7:14" s="56" customFormat="1" x14ac:dyDescent="0.25">
      <c r="G913" s="256"/>
      <c r="H913" s="256"/>
      <c r="I913" s="256"/>
      <c r="J913" s="256"/>
      <c r="K913" s="268"/>
      <c r="L913" s="256"/>
      <c r="M913" s="256"/>
      <c r="N913" s="256"/>
    </row>
    <row r="914" spans="7:14" s="56" customFormat="1" x14ac:dyDescent="0.25">
      <c r="G914" s="256"/>
      <c r="H914" s="256"/>
      <c r="I914" s="256"/>
      <c r="J914" s="256"/>
      <c r="K914" s="268"/>
      <c r="L914" s="256"/>
      <c r="M914" s="256"/>
      <c r="N914" s="256"/>
    </row>
    <row r="915" spans="7:14" s="56" customFormat="1" x14ac:dyDescent="0.25">
      <c r="G915" s="256"/>
      <c r="H915" s="256"/>
      <c r="I915" s="256"/>
      <c r="J915" s="256"/>
      <c r="K915" s="268"/>
      <c r="L915" s="256"/>
      <c r="M915" s="256"/>
      <c r="N915" s="256"/>
    </row>
    <row r="916" spans="7:14" s="56" customFormat="1" x14ac:dyDescent="0.25">
      <c r="G916" s="256"/>
      <c r="H916" s="256"/>
      <c r="I916" s="256"/>
      <c r="J916" s="256"/>
      <c r="K916" s="268"/>
      <c r="L916" s="256"/>
      <c r="M916" s="256"/>
      <c r="N916" s="256"/>
    </row>
    <row r="917" spans="7:14" s="56" customFormat="1" x14ac:dyDescent="0.25">
      <c r="G917" s="256"/>
      <c r="H917" s="256"/>
      <c r="I917" s="256"/>
      <c r="J917" s="256"/>
      <c r="K917" s="268"/>
      <c r="L917" s="256"/>
      <c r="M917" s="256"/>
      <c r="N917" s="256"/>
    </row>
    <row r="918" spans="7:14" s="56" customFormat="1" x14ac:dyDescent="0.25">
      <c r="G918" s="256"/>
      <c r="H918" s="256"/>
      <c r="I918" s="256"/>
      <c r="J918" s="256"/>
      <c r="K918" s="268"/>
      <c r="L918" s="256"/>
      <c r="M918" s="256"/>
      <c r="N918" s="256"/>
    </row>
    <row r="919" spans="7:14" s="56" customFormat="1" x14ac:dyDescent="0.25">
      <c r="G919" s="256"/>
      <c r="H919" s="256"/>
      <c r="I919" s="256"/>
      <c r="J919" s="256"/>
      <c r="K919" s="268"/>
      <c r="L919" s="256"/>
      <c r="M919" s="256"/>
      <c r="N919" s="256"/>
    </row>
    <row r="920" spans="7:14" s="56" customFormat="1" x14ac:dyDescent="0.25">
      <c r="G920" s="256"/>
      <c r="H920" s="256"/>
      <c r="I920" s="256"/>
      <c r="J920" s="256"/>
      <c r="K920" s="268"/>
      <c r="L920" s="256"/>
      <c r="M920" s="256"/>
      <c r="N920" s="256"/>
    </row>
    <row r="921" spans="7:14" s="56" customFormat="1" x14ac:dyDescent="0.25">
      <c r="G921" s="256"/>
      <c r="H921" s="256"/>
      <c r="I921" s="256"/>
      <c r="J921" s="256"/>
      <c r="K921" s="268"/>
      <c r="L921" s="256"/>
      <c r="M921" s="256"/>
      <c r="N921" s="256"/>
    </row>
    <row r="922" spans="7:14" s="56" customFormat="1" x14ac:dyDescent="0.25">
      <c r="G922" s="256"/>
      <c r="H922" s="256"/>
      <c r="I922" s="256"/>
      <c r="J922" s="256"/>
      <c r="K922" s="268"/>
      <c r="L922" s="256"/>
      <c r="M922" s="256"/>
      <c r="N922" s="256"/>
    </row>
    <row r="923" spans="7:14" s="56" customFormat="1" x14ac:dyDescent="0.25">
      <c r="G923" s="256"/>
      <c r="H923" s="256"/>
      <c r="I923" s="256"/>
      <c r="J923" s="256"/>
      <c r="K923" s="268"/>
      <c r="L923" s="256"/>
      <c r="M923" s="256"/>
      <c r="N923" s="256"/>
    </row>
    <row r="924" spans="7:14" s="56" customFormat="1" x14ac:dyDescent="0.25">
      <c r="G924" s="256"/>
      <c r="H924" s="256"/>
      <c r="I924" s="256"/>
      <c r="J924" s="256"/>
      <c r="K924" s="268"/>
      <c r="L924" s="256"/>
      <c r="M924" s="256"/>
      <c r="N924" s="256"/>
    </row>
    <row r="925" spans="7:14" s="56" customFormat="1" x14ac:dyDescent="0.25">
      <c r="G925" s="256"/>
      <c r="H925" s="256"/>
      <c r="I925" s="256"/>
      <c r="J925" s="256"/>
      <c r="K925" s="268"/>
      <c r="L925" s="256"/>
      <c r="M925" s="256"/>
      <c r="N925" s="256"/>
    </row>
    <row r="926" spans="7:14" s="56" customFormat="1" x14ac:dyDescent="0.25">
      <c r="G926" s="256"/>
      <c r="H926" s="256"/>
      <c r="I926" s="256"/>
      <c r="J926" s="256"/>
      <c r="K926" s="268"/>
      <c r="L926" s="256"/>
      <c r="M926" s="256"/>
      <c r="N926" s="256"/>
    </row>
    <row r="927" spans="7:14" s="56" customFormat="1" x14ac:dyDescent="0.25">
      <c r="G927" s="256"/>
      <c r="H927" s="256"/>
      <c r="I927" s="256"/>
      <c r="J927" s="256"/>
      <c r="K927" s="268"/>
      <c r="L927" s="256"/>
      <c r="M927" s="256"/>
      <c r="N927" s="256"/>
    </row>
    <row r="928" spans="7:14" s="56" customFormat="1" x14ac:dyDescent="0.25">
      <c r="G928" s="256"/>
      <c r="H928" s="256"/>
      <c r="I928" s="256"/>
      <c r="J928" s="256"/>
      <c r="K928" s="268"/>
      <c r="L928" s="256"/>
      <c r="M928" s="256"/>
      <c r="N928" s="256"/>
    </row>
    <row r="929" spans="2:14" s="56" customFormat="1" x14ac:dyDescent="0.25">
      <c r="G929" s="256"/>
      <c r="H929" s="256"/>
      <c r="I929" s="256"/>
      <c r="J929" s="256"/>
      <c r="K929" s="268"/>
      <c r="L929" s="256"/>
      <c r="M929" s="256"/>
      <c r="N929" s="256"/>
    </row>
    <row r="930" spans="2:14" s="56" customFormat="1" x14ac:dyDescent="0.25">
      <c r="G930" s="256"/>
      <c r="H930" s="256"/>
      <c r="I930" s="256"/>
      <c r="J930" s="256"/>
      <c r="K930" s="268"/>
      <c r="L930" s="256"/>
      <c r="M930" s="256"/>
      <c r="N930" s="256"/>
    </row>
    <row r="931" spans="2:14" s="56" customFormat="1" x14ac:dyDescent="0.25">
      <c r="G931" s="256"/>
      <c r="H931" s="256"/>
      <c r="I931" s="256"/>
      <c r="J931" s="256"/>
      <c r="K931" s="268"/>
      <c r="L931" s="256"/>
      <c r="M931" s="256"/>
      <c r="N931" s="256"/>
    </row>
    <row r="932" spans="2:14" s="56" customFormat="1" x14ac:dyDescent="0.25">
      <c r="G932" s="256"/>
      <c r="H932" s="256"/>
      <c r="I932" s="256"/>
      <c r="J932" s="256"/>
      <c r="K932" s="268"/>
      <c r="L932" s="256"/>
      <c r="M932" s="256"/>
      <c r="N932" s="256"/>
    </row>
    <row r="933" spans="2:14" x14ac:dyDescent="0.25">
      <c r="B933" s="56"/>
      <c r="C933" s="56"/>
      <c r="D933" s="56"/>
      <c r="E933" s="56"/>
      <c r="F933" s="56"/>
      <c r="G933" s="256"/>
      <c r="H933" s="256"/>
      <c r="I933" s="256"/>
      <c r="J933" s="256"/>
      <c r="K933" s="268"/>
      <c r="L933" s="256"/>
      <c r="M933" s="256"/>
      <c r="N933" s="256"/>
    </row>
    <row r="934" spans="2:14" x14ac:dyDescent="0.25">
      <c r="B934" s="56"/>
      <c r="C934" s="56"/>
      <c r="D934" s="56"/>
      <c r="E934" s="56"/>
      <c r="F934" s="56"/>
      <c r="G934" s="256"/>
      <c r="H934" s="256"/>
      <c r="I934" s="256"/>
      <c r="J934" s="256"/>
      <c r="K934" s="268"/>
      <c r="L934" s="256"/>
      <c r="M934" s="256"/>
      <c r="N934" s="256"/>
    </row>
    <row r="935" spans="2:14" x14ac:dyDescent="0.25">
      <c r="B935" s="56"/>
      <c r="C935" s="56"/>
      <c r="D935" s="56"/>
      <c r="E935" s="56"/>
      <c r="F935" s="56"/>
      <c r="G935" s="256"/>
      <c r="H935" s="256"/>
      <c r="I935" s="256"/>
      <c r="J935" s="256"/>
      <c r="K935" s="268"/>
      <c r="L935" s="256"/>
      <c r="M935" s="256"/>
      <c r="N935" s="256"/>
    </row>
    <row r="936" spans="2:14" x14ac:dyDescent="0.25">
      <c r="G936" s="256"/>
      <c r="H936" s="256"/>
      <c r="I936" s="256"/>
      <c r="J936" s="256"/>
      <c r="K936" s="268"/>
      <c r="L936" s="256"/>
      <c r="M936" s="256"/>
      <c r="N936" s="256"/>
    </row>
  </sheetData>
  <mergeCells count="5">
    <mergeCell ref="H6:N6"/>
    <mergeCell ref="J5:K5"/>
    <mergeCell ref="G2:P2"/>
    <mergeCell ref="G3:P3"/>
    <mergeCell ref="G4:P4"/>
  </mergeCells>
  <phoneticPr fontId="50" type="noConversion"/>
  <dataValidations count="1">
    <dataValidation type="list" allowBlank="1" showInputMessage="1" showErrorMessage="1" sqref="N8:N799" xr:uid="{00000000-0002-0000-02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PPNE2!$D$10:$D$156</xm:f>
          </x14:formula1>
          <xm:sqref>G185:G379 G661:G799 G532:G659 G8:G183 G381:G530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4"/>
  <sheetViews>
    <sheetView showGridLines="0" topLeftCell="A4" workbookViewId="0">
      <selection activeCell="F24" sqref="F24"/>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6.7109375" style="17" customWidth="1"/>
    <col min="7" max="7" width="11.42578125" style="17"/>
    <col min="8" max="50" width="11.42578125" style="56"/>
  </cols>
  <sheetData>
    <row r="1" spans="1:12" x14ac:dyDescent="0.25">
      <c r="E1" s="528" t="s">
        <v>1431</v>
      </c>
    </row>
    <row r="2" spans="1:12" ht="12.75" x14ac:dyDescent="0.2">
      <c r="A2" s="593" t="e">
        <f>+#REF!</f>
        <v>#REF!</v>
      </c>
      <c r="B2" s="594"/>
      <c r="C2" s="594"/>
      <c r="D2" s="594"/>
      <c r="E2" s="594"/>
      <c r="F2" s="594"/>
      <c r="G2" s="594"/>
    </row>
    <row r="3" spans="1:12" ht="15.75" x14ac:dyDescent="0.25">
      <c r="A3" s="595" t="e">
        <f>+#REF!</f>
        <v>#REF!</v>
      </c>
      <c r="B3" s="596"/>
      <c r="C3" s="596"/>
      <c r="D3" s="596"/>
      <c r="E3" s="596"/>
      <c r="F3" s="596"/>
      <c r="G3" s="596"/>
    </row>
    <row r="4" spans="1:12" x14ac:dyDescent="0.25">
      <c r="A4" s="597" t="e">
        <f>+#REF!</f>
        <v>#REF!</v>
      </c>
      <c r="B4" s="598"/>
      <c r="C4" s="598"/>
      <c r="D4" s="598"/>
      <c r="E4" s="598"/>
      <c r="F4" s="598"/>
      <c r="G4" s="598"/>
    </row>
    <row r="5" spans="1:12" ht="12.75" x14ac:dyDescent="0.2">
      <c r="A5" s="599" t="s">
        <v>1432</v>
      </c>
      <c r="B5" s="600"/>
      <c r="C5" s="600"/>
      <c r="D5" s="600"/>
      <c r="E5" s="600"/>
      <c r="F5" s="600"/>
      <c r="G5" s="600"/>
    </row>
    <row r="6" spans="1:12" ht="12.75" x14ac:dyDescent="0.2">
      <c r="A6" s="599" t="e">
        <f>+#REF!</f>
        <v>#REF!</v>
      </c>
      <c r="B6" s="600"/>
      <c r="C6" s="600"/>
      <c r="D6" s="600"/>
      <c r="E6" s="600"/>
      <c r="F6" s="600"/>
      <c r="G6" s="600"/>
    </row>
    <row r="7" spans="1:12" ht="12.75" x14ac:dyDescent="0.2">
      <c r="A7" s="15" t="s">
        <v>15</v>
      </c>
      <c r="B7" s="5"/>
      <c r="C7" s="5"/>
      <c r="D7" s="5"/>
      <c r="E7" s="601" t="e">
        <f>+#REF!</f>
        <v>#REF!</v>
      </c>
      <c r="F7" s="601"/>
      <c r="G7" s="601"/>
    </row>
    <row r="8" spans="1:12" ht="12.75" x14ac:dyDescent="0.2">
      <c r="A8" s="18" t="s">
        <v>72</v>
      </c>
      <c r="B8" s="19"/>
      <c r="C8" s="19"/>
      <c r="D8" s="16"/>
      <c r="E8" s="592" t="e">
        <f>+#REF!</f>
        <v>#REF!</v>
      </c>
      <c r="F8" s="592"/>
      <c r="G8" s="592"/>
    </row>
    <row r="9" spans="1:12" ht="48" customHeight="1" x14ac:dyDescent="0.2">
      <c r="A9" s="280" t="s">
        <v>1433</v>
      </c>
      <c r="B9" s="280" t="s">
        <v>1434</v>
      </c>
      <c r="C9" s="280" t="s">
        <v>1435</v>
      </c>
      <c r="D9" s="280" t="s">
        <v>1436</v>
      </c>
      <c r="E9" s="281" t="s">
        <v>1437</v>
      </c>
      <c r="F9" s="300" t="s">
        <v>1438</v>
      </c>
      <c r="G9" s="300" t="s">
        <v>1439</v>
      </c>
    </row>
    <row r="10" spans="1:12" ht="12.75" x14ac:dyDescent="0.2">
      <c r="A10" s="282">
        <v>3</v>
      </c>
      <c r="B10" s="283"/>
      <c r="C10" s="283"/>
      <c r="D10" s="283"/>
      <c r="E10" s="284" t="s">
        <v>594</v>
      </c>
      <c r="F10" s="301">
        <f>+F11</f>
        <v>0</v>
      </c>
      <c r="G10" s="302">
        <f>G11</f>
        <v>0</v>
      </c>
      <c r="L10" s="527"/>
    </row>
    <row r="11" spans="1:12" ht="12.75" x14ac:dyDescent="0.2">
      <c r="A11" s="285"/>
      <c r="B11" s="285">
        <v>31</v>
      </c>
      <c r="C11" s="286"/>
      <c r="D11" s="286"/>
      <c r="E11" s="287" t="s">
        <v>1440</v>
      </c>
      <c r="F11" s="303">
        <f>SUM(F12:F12)</f>
        <v>0</v>
      </c>
      <c r="G11" s="304">
        <f>G12</f>
        <v>0</v>
      </c>
    </row>
    <row r="12" spans="1:12" ht="12.75" x14ac:dyDescent="0.2">
      <c r="A12" s="288"/>
      <c r="B12" s="288"/>
      <c r="C12" s="288">
        <v>312</v>
      </c>
      <c r="D12" s="289"/>
      <c r="E12" s="290" t="s">
        <v>1441</v>
      </c>
      <c r="F12" s="305">
        <v>0</v>
      </c>
      <c r="G12" s="306">
        <f>IFERROR(F12/$F$32*100,"0.00")</f>
        <v>0</v>
      </c>
    </row>
    <row r="13" spans="1:12" ht="12.75" x14ac:dyDescent="0.2">
      <c r="A13" s="291">
        <v>4</v>
      </c>
      <c r="B13" s="292"/>
      <c r="C13" s="292"/>
      <c r="D13" s="292"/>
      <c r="E13" s="293" t="s">
        <v>1442</v>
      </c>
      <c r="F13" s="307">
        <f>+F14+F20</f>
        <v>889665233.99000001</v>
      </c>
      <c r="G13" s="307">
        <f>G14+G20</f>
        <v>88.328639612588262</v>
      </c>
    </row>
    <row r="14" spans="1:12" ht="12.75" x14ac:dyDescent="0.2">
      <c r="A14" s="285"/>
      <c r="B14" s="285">
        <v>41</v>
      </c>
      <c r="C14" s="1"/>
      <c r="D14" s="286"/>
      <c r="E14" s="294" t="s">
        <v>1443</v>
      </c>
      <c r="F14" s="303">
        <f>SUM(F16:F19)</f>
        <v>889665233.99000001</v>
      </c>
      <c r="G14" s="308">
        <f>SUM(G16:G19)</f>
        <v>88.328639612588262</v>
      </c>
    </row>
    <row r="15" spans="1:12" ht="24" x14ac:dyDescent="0.2">
      <c r="A15" s="285"/>
      <c r="B15" s="285"/>
      <c r="C15" s="285">
        <v>413</v>
      </c>
      <c r="D15" s="286"/>
      <c r="E15" s="294" t="s">
        <v>1444</v>
      </c>
      <c r="F15" s="303">
        <f>SUM(F17:F20)</f>
        <v>889665233.99000001</v>
      </c>
      <c r="G15" s="308">
        <f>SUM(G17:G20)</f>
        <v>88.328639612588262</v>
      </c>
    </row>
    <row r="16" spans="1:12" ht="12.75" x14ac:dyDescent="0.2">
      <c r="A16" s="288"/>
      <c r="B16" s="288"/>
      <c r="C16" s="288">
        <v>413</v>
      </c>
      <c r="D16" s="289" t="s">
        <v>1445</v>
      </c>
      <c r="E16" s="290" t="s">
        <v>1446</v>
      </c>
      <c r="F16" s="305"/>
      <c r="G16" s="306">
        <f>IFERROR(F16/$F$32*100,"0.00")</f>
        <v>0</v>
      </c>
    </row>
    <row r="17" spans="1:11" ht="12.75" x14ac:dyDescent="0.2">
      <c r="A17" s="288"/>
      <c r="B17" s="288"/>
      <c r="C17" s="288">
        <v>413</v>
      </c>
      <c r="D17" s="289" t="s">
        <v>1447</v>
      </c>
      <c r="E17" s="290" t="s">
        <v>1448</v>
      </c>
      <c r="F17" s="305">
        <v>0</v>
      </c>
      <c r="G17" s="306">
        <f>IFERROR(F17/$F$32*100,"0.00")</f>
        <v>0</v>
      </c>
    </row>
    <row r="18" spans="1:11" ht="12.75" x14ac:dyDescent="0.2">
      <c r="A18" s="288"/>
      <c r="B18" s="288"/>
      <c r="C18" s="288">
        <v>413</v>
      </c>
      <c r="D18" s="289" t="s">
        <v>1449</v>
      </c>
      <c r="E18" s="290" t="s">
        <v>1450</v>
      </c>
      <c r="F18" s="305">
        <v>0</v>
      </c>
      <c r="G18" s="306">
        <f>IFERROR(F18/$F$32*100,"0.00")</f>
        <v>0</v>
      </c>
    </row>
    <row r="19" spans="1:11" ht="24" x14ac:dyDescent="0.2">
      <c r="A19" s="288"/>
      <c r="B19" s="288"/>
      <c r="C19" s="288">
        <v>414</v>
      </c>
      <c r="D19" s="289"/>
      <c r="E19" s="295" t="s">
        <v>1451</v>
      </c>
      <c r="F19" s="305">
        <v>889665233.99000001</v>
      </c>
      <c r="G19" s="306">
        <f>IFERROR(F19/$F$32*100,"0.00")</f>
        <v>88.328639612588262</v>
      </c>
    </row>
    <row r="20" spans="1:11" ht="12.75" x14ac:dyDescent="0.2">
      <c r="A20" s="285"/>
      <c r="B20" s="285">
        <v>42</v>
      </c>
      <c r="C20" s="285"/>
      <c r="D20" s="286"/>
      <c r="E20" s="287" t="s">
        <v>1452</v>
      </c>
      <c r="F20" s="303">
        <f>SUM(F22:F23)</f>
        <v>0</v>
      </c>
      <c r="G20" s="308">
        <f>G22+G23</f>
        <v>0</v>
      </c>
    </row>
    <row r="21" spans="1:11" ht="24" x14ac:dyDescent="0.2">
      <c r="A21" s="285"/>
      <c r="B21" s="285"/>
      <c r="C21" s="285">
        <v>423</v>
      </c>
      <c r="D21" s="286"/>
      <c r="E21" s="287" t="s">
        <v>1453</v>
      </c>
      <c r="F21" s="303">
        <f>+F22+F23</f>
        <v>0</v>
      </c>
      <c r="G21" s="306">
        <f>+G22+G23</f>
        <v>0</v>
      </c>
    </row>
    <row r="22" spans="1:11" ht="12.75" x14ac:dyDescent="0.2">
      <c r="A22" s="288"/>
      <c r="B22" s="288"/>
      <c r="C22" s="288">
        <v>423</v>
      </c>
      <c r="D22" s="289" t="s">
        <v>1445</v>
      </c>
      <c r="E22" s="290" t="s">
        <v>1454</v>
      </c>
      <c r="F22" s="305">
        <v>0</v>
      </c>
      <c r="G22" s="306">
        <f>IFERROR(F22/$F$32*100,"0.00")</f>
        <v>0</v>
      </c>
    </row>
    <row r="23" spans="1:11" ht="12.75" x14ac:dyDescent="0.2">
      <c r="A23" s="288"/>
      <c r="B23" s="288"/>
      <c r="C23" s="288">
        <v>423</v>
      </c>
      <c r="D23" s="289" t="s">
        <v>1447</v>
      </c>
      <c r="E23" s="290" t="s">
        <v>1455</v>
      </c>
      <c r="F23" s="305">
        <v>0</v>
      </c>
      <c r="G23" s="306">
        <f>IFERROR(F23/$F$32*100,"0.00")</f>
        <v>0</v>
      </c>
    </row>
    <row r="24" spans="1:11" ht="12.75" x14ac:dyDescent="0.2">
      <c r="A24" s="291">
        <v>5</v>
      </c>
      <c r="B24" s="292"/>
      <c r="C24" s="292"/>
      <c r="D24" s="292"/>
      <c r="E24" s="293" t="s">
        <v>1456</v>
      </c>
      <c r="F24" s="307">
        <f>+F25</f>
        <v>117556475.63</v>
      </c>
      <c r="G24" s="307">
        <f>G25</f>
        <v>11.671360387411742</v>
      </c>
    </row>
    <row r="25" spans="1:11" ht="12.75" x14ac:dyDescent="0.2">
      <c r="A25" s="285"/>
      <c r="B25" s="285">
        <v>51</v>
      </c>
      <c r="C25" s="285"/>
      <c r="D25" s="286"/>
      <c r="E25" s="294" t="s">
        <v>1457</v>
      </c>
      <c r="F25" s="303">
        <f>F26</f>
        <v>117556475.63</v>
      </c>
      <c r="G25" s="306">
        <f>G26</f>
        <v>11.671360387411742</v>
      </c>
    </row>
    <row r="26" spans="1:11" ht="12.75" x14ac:dyDescent="0.2">
      <c r="A26" s="285"/>
      <c r="B26" s="285"/>
      <c r="C26" s="285">
        <v>512</v>
      </c>
      <c r="D26" s="286"/>
      <c r="E26" s="294" t="s">
        <v>1458</v>
      </c>
      <c r="F26" s="303">
        <f>F27</f>
        <v>117556475.63</v>
      </c>
      <c r="G26" s="306">
        <f>G27</f>
        <v>11.671360387411742</v>
      </c>
    </row>
    <row r="27" spans="1:11" ht="12.75" x14ac:dyDescent="0.2">
      <c r="A27" s="285"/>
      <c r="B27" s="285"/>
      <c r="C27" s="288">
        <v>512</v>
      </c>
      <c r="D27" s="296" t="s">
        <v>1459</v>
      </c>
      <c r="E27" s="297" t="s">
        <v>1460</v>
      </c>
      <c r="F27" s="309">
        <f>+F28+F29+F30+F31</f>
        <v>117556475.63</v>
      </c>
      <c r="G27" s="306">
        <f>+G28+G29+G30+G31</f>
        <v>11.671360387411742</v>
      </c>
    </row>
    <row r="28" spans="1:11" ht="24" x14ac:dyDescent="0.2">
      <c r="A28" s="289"/>
      <c r="B28" s="288"/>
      <c r="C28" s="288">
        <v>513</v>
      </c>
      <c r="D28" s="289"/>
      <c r="E28" s="297" t="s">
        <v>1461</v>
      </c>
      <c r="F28" s="305">
        <v>66234124.810000002</v>
      </c>
      <c r="G28" s="306">
        <f>IFERROR(F28/$F$32*100,"0.00")</f>
        <v>6.5759230740755683</v>
      </c>
      <c r="K28" s="56">
        <v>767</v>
      </c>
    </row>
    <row r="29" spans="1:11" ht="24" x14ac:dyDescent="0.2">
      <c r="A29" s="289"/>
      <c r="B29" s="289"/>
      <c r="C29" s="288">
        <v>512</v>
      </c>
      <c r="D29" s="289"/>
      <c r="E29" s="297" t="s">
        <v>1462</v>
      </c>
      <c r="F29" s="305">
        <v>22574005.16</v>
      </c>
      <c r="G29" s="306">
        <f>IFERROR(F29/$F$32*100,"0.00")</f>
        <v>2.2412151112704488</v>
      </c>
    </row>
    <row r="30" spans="1:11" ht="24" x14ac:dyDescent="0.2">
      <c r="A30" s="289"/>
      <c r="B30" s="289"/>
      <c r="C30" s="288">
        <v>512</v>
      </c>
      <c r="D30" s="289"/>
      <c r="E30" s="297" t="s">
        <v>1463</v>
      </c>
      <c r="F30" s="305">
        <v>28748345.66</v>
      </c>
      <c r="G30" s="306">
        <f>IFERROR(F30/$F$32*100,"0.00")</f>
        <v>2.8542222020657242</v>
      </c>
    </row>
    <row r="31" spans="1:11" ht="12.75" x14ac:dyDescent="0.2">
      <c r="A31" s="289"/>
      <c r="B31" s="289"/>
      <c r="C31" s="288">
        <v>512</v>
      </c>
      <c r="D31" s="289"/>
      <c r="E31" s="297" t="s">
        <v>1464</v>
      </c>
      <c r="F31" s="305">
        <v>0</v>
      </c>
      <c r="G31" s="306">
        <f>IFERROR(F31/$F$32*100,"0.00")</f>
        <v>0</v>
      </c>
    </row>
    <row r="32" spans="1:11" s="56" customFormat="1" ht="12.75" x14ac:dyDescent="0.2">
      <c r="A32" s="298"/>
      <c r="B32" s="298"/>
      <c r="C32" s="298"/>
      <c r="D32" s="298"/>
      <c r="E32" s="299" t="s">
        <v>1465</v>
      </c>
      <c r="F32" s="310">
        <f>+F24+F13+F10</f>
        <v>1007221709.62</v>
      </c>
      <c r="G32" s="310">
        <f>+G24+G13+G10</f>
        <v>100</v>
      </c>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1"/>
      <c r="B39" s="61"/>
      <c r="C39" s="61"/>
      <c r="D39" s="61"/>
      <c r="E39" s="61"/>
      <c r="F39" s="61"/>
      <c r="G39" s="61"/>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row r="174" spans="1:7" s="56" customFormat="1" x14ac:dyDescent="0.25">
      <c r="A174" s="62"/>
      <c r="B174" s="62"/>
      <c r="C174" s="62"/>
      <c r="D174" s="62"/>
      <c r="E174" s="62"/>
      <c r="F174" s="62"/>
      <c r="G174" s="62"/>
    </row>
  </sheetData>
  <mergeCells count="7">
    <mergeCell ref="E8:G8"/>
    <mergeCell ref="A2:G2"/>
    <mergeCell ref="A3:G3"/>
    <mergeCell ref="A4:G4"/>
    <mergeCell ref="A6:G6"/>
    <mergeCell ref="A5:G5"/>
    <mergeCell ref="E7:G7"/>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zoomScaleNormal="100" workbookViewId="0">
      <selection activeCell="Q13" sqref="Q13:Q1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5.140625" style="2" customWidth="1"/>
    <col min="7" max="7" width="22"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22.140625" style="2" customWidth="1"/>
    <col min="15" max="15" width="11.42578125" style="1"/>
    <col min="16" max="44" width="11.42578125" style="63"/>
    <col min="45" max="16384" width="11.42578125" style="1"/>
  </cols>
  <sheetData>
    <row r="1" spans="1:15" ht="15.75" customHeight="1" x14ac:dyDescent="0.2">
      <c r="A1" s="602" t="e">
        <f>+#REF!</f>
        <v>#REF!</v>
      </c>
      <c r="B1" s="603"/>
      <c r="C1" s="603"/>
      <c r="D1" s="603"/>
      <c r="E1" s="603"/>
      <c r="F1" s="603"/>
      <c r="G1" s="603"/>
      <c r="H1" s="603"/>
      <c r="I1" s="603"/>
      <c r="J1" s="603"/>
      <c r="K1" s="603"/>
      <c r="L1" s="603"/>
      <c r="M1" s="603"/>
      <c r="N1" s="603"/>
      <c r="O1" s="604"/>
    </row>
    <row r="2" spans="1:15" ht="15.75" customHeight="1" x14ac:dyDescent="0.25">
      <c r="A2" s="605" t="s">
        <v>1</v>
      </c>
      <c r="B2" s="596"/>
      <c r="C2" s="596"/>
      <c r="D2" s="596"/>
      <c r="E2" s="596"/>
      <c r="F2" s="596"/>
      <c r="G2" s="596"/>
      <c r="H2" s="596"/>
      <c r="I2" s="596"/>
      <c r="J2" s="596"/>
      <c r="K2" s="596"/>
      <c r="L2" s="596"/>
      <c r="M2" s="596"/>
      <c r="N2" s="596"/>
      <c r="O2" s="606"/>
    </row>
    <row r="3" spans="1:15" ht="15.75" customHeight="1" x14ac:dyDescent="0.25">
      <c r="A3" s="607" t="s">
        <v>2</v>
      </c>
      <c r="B3" s="598"/>
      <c r="C3" s="598"/>
      <c r="D3" s="598"/>
      <c r="E3" s="598"/>
      <c r="F3" s="598"/>
      <c r="G3" s="598"/>
      <c r="H3" s="598"/>
      <c r="I3" s="598"/>
      <c r="J3" s="598"/>
      <c r="K3" s="598"/>
      <c r="L3" s="598"/>
      <c r="M3" s="598"/>
      <c r="N3" s="598"/>
      <c r="O3" s="608"/>
    </row>
    <row r="4" spans="1:15" ht="15.75" customHeight="1" x14ac:dyDescent="0.2">
      <c r="A4" s="599" t="s">
        <v>1466</v>
      </c>
      <c r="B4" s="600"/>
      <c r="C4" s="600"/>
      <c r="D4" s="600"/>
      <c r="E4" s="600"/>
      <c r="F4" s="600"/>
      <c r="G4" s="600"/>
      <c r="H4" s="600"/>
      <c r="I4" s="600"/>
      <c r="J4" s="600"/>
      <c r="K4" s="600"/>
      <c r="L4" s="600"/>
      <c r="M4" s="600"/>
      <c r="N4" s="600"/>
      <c r="O4" s="609"/>
    </row>
    <row r="5" spans="1:15" ht="15.75" customHeight="1" x14ac:dyDescent="0.2">
      <c r="A5" s="599" t="e">
        <f>+#REF!</f>
        <v>#REF!</v>
      </c>
      <c r="B5" s="600"/>
      <c r="C5" s="600"/>
      <c r="D5" s="600"/>
      <c r="E5" s="600"/>
      <c r="F5" s="600"/>
      <c r="G5" s="600"/>
      <c r="H5" s="600"/>
      <c r="I5" s="600"/>
      <c r="J5" s="600"/>
      <c r="K5" s="600"/>
      <c r="L5" s="600"/>
      <c r="M5" s="600"/>
      <c r="N5" s="600"/>
      <c r="O5" s="609"/>
    </row>
    <row r="6" spans="1:15" ht="15.75" customHeight="1" x14ac:dyDescent="0.2">
      <c r="A6" s="15" t="s">
        <v>15</v>
      </c>
      <c r="B6" s="5"/>
      <c r="C6" s="5"/>
      <c r="D6" s="5"/>
      <c r="E6" s="5"/>
      <c r="F6" s="601" t="e">
        <f>+#REF!</f>
        <v>#REF!</v>
      </c>
      <c r="G6" s="601"/>
      <c r="H6" s="601"/>
      <c r="I6" s="601"/>
      <c r="J6" s="601"/>
      <c r="K6" s="601"/>
      <c r="L6" s="601"/>
      <c r="M6" s="601"/>
      <c r="N6" s="601"/>
      <c r="O6" s="610"/>
    </row>
    <row r="7" spans="1:15" ht="15.75" customHeight="1" x14ac:dyDescent="0.2">
      <c r="A7" s="18" t="s">
        <v>1467</v>
      </c>
      <c r="B7" s="19"/>
      <c r="C7" s="19"/>
      <c r="D7" s="16"/>
      <c r="E7" s="19"/>
      <c r="F7" s="611" t="e">
        <f>+#REF!</f>
        <v>#REF!</v>
      </c>
      <c r="G7" s="611"/>
      <c r="H7" s="611"/>
      <c r="I7" s="611"/>
      <c r="J7" s="611"/>
      <c r="K7" s="611"/>
      <c r="L7" s="611"/>
      <c r="M7" s="611"/>
      <c r="N7" s="611"/>
      <c r="O7" s="612"/>
    </row>
    <row r="8" spans="1:15" ht="15.75" customHeight="1" x14ac:dyDescent="0.2">
      <c r="A8" s="22" t="s">
        <v>1432</v>
      </c>
      <c r="B8" s="23"/>
      <c r="C8" s="23"/>
      <c r="D8" s="23"/>
      <c r="E8" s="23"/>
      <c r="F8" s="23"/>
      <c r="G8" s="23"/>
      <c r="H8" s="23"/>
      <c r="I8" s="23"/>
      <c r="J8" s="23"/>
      <c r="K8" s="23"/>
      <c r="L8" s="23"/>
      <c r="M8" s="23"/>
      <c r="N8" s="23"/>
      <c r="O8" s="24"/>
    </row>
    <row r="9" spans="1:15" ht="13.5" x14ac:dyDescent="0.25">
      <c r="A9" s="42" t="s">
        <v>1468</v>
      </c>
      <c r="B9" s="3"/>
      <c r="C9" s="3"/>
      <c r="D9" s="3"/>
      <c r="E9" s="43"/>
      <c r="F9" s="44"/>
      <c r="G9" s="59">
        <f>+PPNE3!F17</f>
        <v>0</v>
      </c>
      <c r="H9" s="41"/>
      <c r="I9" s="41"/>
      <c r="J9" s="41"/>
      <c r="K9" s="41"/>
      <c r="L9" s="41"/>
      <c r="M9" s="41"/>
      <c r="N9" s="41"/>
      <c r="O9" s="45"/>
    </row>
    <row r="10" spans="1:15" ht="13.5" x14ac:dyDescent="0.25">
      <c r="A10" s="42" t="s">
        <v>1469</v>
      </c>
      <c r="B10" s="3"/>
      <c r="C10" s="3"/>
      <c r="D10" s="3"/>
      <c r="E10" s="43"/>
      <c r="F10" s="44"/>
      <c r="G10" s="59">
        <f>+PPNE3!F26</f>
        <v>117556475.63</v>
      </c>
      <c r="H10" s="41"/>
      <c r="I10" s="41"/>
      <c r="J10" s="41"/>
      <c r="K10" s="41"/>
      <c r="L10" s="41"/>
      <c r="M10" s="41"/>
      <c r="N10" s="41"/>
      <c r="O10" s="45"/>
    </row>
    <row r="11" spans="1:15" ht="13.5" x14ac:dyDescent="0.25">
      <c r="A11" s="42" t="s">
        <v>1470</v>
      </c>
      <c r="B11" s="3"/>
      <c r="C11" s="3"/>
      <c r="D11" s="3"/>
      <c r="E11" s="43"/>
      <c r="F11" s="44"/>
      <c r="G11" s="59"/>
      <c r="H11" s="41"/>
      <c r="I11" s="41"/>
      <c r="J11" s="41"/>
      <c r="K11" s="41"/>
      <c r="L11" s="41"/>
      <c r="M11" s="41"/>
      <c r="N11" s="41"/>
      <c r="O11" s="45"/>
    </row>
    <row r="12" spans="1:15" ht="13.5" x14ac:dyDescent="0.25">
      <c r="A12" s="42" t="s">
        <v>1471</v>
      </c>
      <c r="B12" s="3"/>
      <c r="C12" s="3"/>
      <c r="D12" s="3"/>
      <c r="E12" s="43"/>
      <c r="F12" s="44"/>
      <c r="G12" s="59">
        <f>+PPNE3!F10+PPNE3!F18+PPNE3!F22+PPNE3!F23</f>
        <v>0</v>
      </c>
      <c r="H12" s="41"/>
      <c r="I12" s="41"/>
      <c r="J12" s="41"/>
      <c r="K12" s="41"/>
      <c r="L12" s="41"/>
      <c r="M12" s="41"/>
      <c r="N12" s="41"/>
      <c r="O12" s="45"/>
    </row>
    <row r="13" spans="1:15" ht="13.5" x14ac:dyDescent="0.25">
      <c r="A13" s="46" t="s">
        <v>1472</v>
      </c>
      <c r="B13" s="3"/>
      <c r="C13" s="3"/>
      <c r="D13" s="3"/>
      <c r="E13" s="43"/>
      <c r="F13" s="44"/>
      <c r="G13" s="60">
        <v>889665233.99000001</v>
      </c>
      <c r="H13" s="41"/>
      <c r="I13" s="41"/>
      <c r="J13" s="41"/>
      <c r="K13" s="41"/>
      <c r="L13" s="41"/>
      <c r="M13" s="41"/>
      <c r="N13" s="41"/>
      <c r="O13" s="45"/>
    </row>
    <row r="14" spans="1:15" ht="14.25" thickBot="1" x14ac:dyDescent="0.3">
      <c r="A14" s="34" t="s">
        <v>1473</v>
      </c>
      <c r="B14" s="35"/>
      <c r="C14" s="35"/>
      <c r="D14" s="35"/>
      <c r="E14" s="36"/>
      <c r="F14" s="37"/>
      <c r="G14" s="38">
        <f>SUM(G9:G13)</f>
        <v>1007221709.62</v>
      </c>
      <c r="H14" s="39"/>
      <c r="I14" s="39"/>
      <c r="J14" s="39"/>
      <c r="K14" s="39"/>
      <c r="L14" s="39"/>
      <c r="M14" s="39"/>
      <c r="N14" s="39"/>
      <c r="O14" s="40"/>
    </row>
    <row r="15" spans="1:15" ht="15.75" customHeight="1" thickTop="1" x14ac:dyDescent="0.2">
      <c r="A15" s="25" t="s">
        <v>1474</v>
      </c>
      <c r="B15" s="20"/>
      <c r="C15" s="20"/>
      <c r="D15" s="20"/>
      <c r="E15" s="20"/>
      <c r="F15" s="20"/>
      <c r="G15" s="20"/>
      <c r="H15" s="20"/>
      <c r="I15" s="20"/>
      <c r="J15" s="20"/>
      <c r="K15" s="20"/>
      <c r="L15" s="20"/>
      <c r="M15" s="20"/>
      <c r="N15" s="20"/>
      <c r="O15" s="26"/>
    </row>
    <row r="16" spans="1:15" ht="19.5" customHeight="1" x14ac:dyDescent="0.2">
      <c r="A16" s="620" t="s">
        <v>1475</v>
      </c>
      <c r="B16" s="620" t="s">
        <v>1476</v>
      </c>
      <c r="C16" s="620" t="s">
        <v>1435</v>
      </c>
      <c r="D16" s="620" t="s">
        <v>1477</v>
      </c>
      <c r="E16" s="620" t="s">
        <v>1436</v>
      </c>
      <c r="F16" s="614" t="s">
        <v>1478</v>
      </c>
      <c r="G16" s="613" t="s">
        <v>1479</v>
      </c>
      <c r="H16" s="613" t="s">
        <v>34</v>
      </c>
      <c r="I16" s="618" t="s">
        <v>1480</v>
      </c>
      <c r="J16" s="619" t="s">
        <v>1481</v>
      </c>
      <c r="K16" s="619"/>
      <c r="L16" s="613" t="s">
        <v>1482</v>
      </c>
      <c r="M16" s="613"/>
      <c r="N16" s="616" t="s">
        <v>1483</v>
      </c>
      <c r="O16" s="616" t="s">
        <v>1439</v>
      </c>
    </row>
    <row r="17" spans="1:15" ht="44.25" customHeight="1" x14ac:dyDescent="0.2">
      <c r="A17" s="620"/>
      <c r="B17" s="620"/>
      <c r="C17" s="620"/>
      <c r="D17" s="620"/>
      <c r="E17" s="620"/>
      <c r="F17" s="615"/>
      <c r="G17" s="613"/>
      <c r="H17" s="613"/>
      <c r="I17" s="618"/>
      <c r="J17" s="21" t="s">
        <v>1484</v>
      </c>
      <c r="K17" s="21" t="s">
        <v>1485</v>
      </c>
      <c r="L17" s="21" t="s">
        <v>1486</v>
      </c>
      <c r="M17" s="21" t="s">
        <v>1487</v>
      </c>
      <c r="N17" s="617"/>
      <c r="O17" s="617"/>
    </row>
    <row r="18" spans="1:15" ht="12.75" x14ac:dyDescent="0.2">
      <c r="A18" s="311">
        <v>2</v>
      </c>
      <c r="B18" s="312"/>
      <c r="C18" s="312"/>
      <c r="D18" s="312"/>
      <c r="E18" s="312"/>
      <c r="F18" s="313" t="s">
        <v>36</v>
      </c>
      <c r="G18" s="31">
        <f>+G19+G67+G171+G255+G272+G325</f>
        <v>141692381.81</v>
      </c>
      <c r="H18" s="31">
        <f t="shared" ref="H18:O18" si="0">+H19+H67+H171+H255+H272+H325</f>
        <v>158862697.43000001</v>
      </c>
      <c r="I18" s="31">
        <f t="shared" si="0"/>
        <v>348569037.48000002</v>
      </c>
      <c r="J18" s="31">
        <f t="shared" si="0"/>
        <v>222008670.38999999</v>
      </c>
      <c r="K18" s="31">
        <f t="shared" si="0"/>
        <v>32266122.759999998</v>
      </c>
      <c r="L18" s="31">
        <f t="shared" si="0"/>
        <v>18489851.899999999</v>
      </c>
      <c r="M18" s="31">
        <f>+M19+M67+M171+M255+M272+M325</f>
        <v>80986989.620000005</v>
      </c>
      <c r="N18" s="31">
        <f>+N19+N67+N171+N255+N272+N325</f>
        <v>1007221709.62</v>
      </c>
      <c r="O18" s="31">
        <f t="shared" si="0"/>
        <v>106.39807824081876</v>
      </c>
    </row>
    <row r="19" spans="1:15" ht="12.75" x14ac:dyDescent="0.2">
      <c r="A19" s="314">
        <v>2</v>
      </c>
      <c r="B19" s="315">
        <v>1</v>
      </c>
      <c r="C19" s="316"/>
      <c r="D19" s="316"/>
      <c r="E19" s="316"/>
      <c r="F19" s="317" t="s">
        <v>1488</v>
      </c>
      <c r="G19" s="33">
        <f>+G20+G42+G54+G58</f>
        <v>119714891.19</v>
      </c>
      <c r="H19" s="33">
        <f t="shared" ref="H19:O19" si="1">+H20+H42+H54+H58</f>
        <v>119714891.19</v>
      </c>
      <c r="I19" s="33">
        <f t="shared" si="1"/>
        <v>278334746.12</v>
      </c>
      <c r="J19" s="33">
        <f t="shared" si="1"/>
        <v>198524818.66</v>
      </c>
      <c r="K19" s="33">
        <f t="shared" si="1"/>
        <v>23942978.239999998</v>
      </c>
      <c r="L19" s="33">
        <f t="shared" si="1"/>
        <v>15961985.02</v>
      </c>
      <c r="M19" s="33">
        <f t="shared" si="1"/>
        <v>39904963.730000004</v>
      </c>
      <c r="N19" s="33">
        <f t="shared" si="1"/>
        <v>796099274.14999998</v>
      </c>
      <c r="O19" s="33">
        <f t="shared" si="1"/>
        <v>79.03912977117507</v>
      </c>
    </row>
    <row r="20" spans="1:15" ht="12.75" x14ac:dyDescent="0.2">
      <c r="A20" s="318">
        <v>2</v>
      </c>
      <c r="B20" s="319">
        <v>1</v>
      </c>
      <c r="C20" s="319">
        <v>1</v>
      </c>
      <c r="D20" s="319"/>
      <c r="E20" s="319"/>
      <c r="F20" s="320" t="s">
        <v>1489</v>
      </c>
      <c r="G20" s="32">
        <f>+G21+G26+G33+G35+G37</f>
        <v>117951544.06</v>
      </c>
      <c r="H20" s="32">
        <f t="shared" ref="H20:N20" si="2">+H21+H26+H33+H35+H37</f>
        <v>117951544.06</v>
      </c>
      <c r="I20" s="32">
        <f t="shared" si="2"/>
        <v>275220269.47000003</v>
      </c>
      <c r="J20" s="32">
        <f t="shared" si="2"/>
        <v>196585906.77000001</v>
      </c>
      <c r="K20" s="32">
        <f t="shared" si="2"/>
        <v>23590308.809999999</v>
      </c>
      <c r="L20" s="32">
        <f t="shared" si="2"/>
        <v>15726872.07</v>
      </c>
      <c r="M20" s="32">
        <f t="shared" si="2"/>
        <v>39317181.350000001</v>
      </c>
      <c r="N20" s="32">
        <f t="shared" si="2"/>
        <v>786343626.59000003</v>
      </c>
      <c r="O20" s="32">
        <f>+O21+O26+O33+O35+O37</f>
        <v>78.070559746638907</v>
      </c>
    </row>
    <row r="21" spans="1:15" ht="12.75" x14ac:dyDescent="0.2">
      <c r="A21" s="321">
        <v>2</v>
      </c>
      <c r="B21" s="322">
        <v>1</v>
      </c>
      <c r="C21" s="322">
        <v>1</v>
      </c>
      <c r="D21" s="322">
        <v>1</v>
      </c>
      <c r="E21" s="322"/>
      <c r="F21" s="323" t="s">
        <v>1490</v>
      </c>
      <c r="G21" s="30">
        <f>SUM(G22:G25)</f>
        <v>117951544.06</v>
      </c>
      <c r="H21" s="30">
        <f t="shared" ref="H21:M21" si="3">SUM(H22:H25)</f>
        <v>117951544.06</v>
      </c>
      <c r="I21" s="30">
        <f t="shared" si="3"/>
        <v>275220269.47000003</v>
      </c>
      <c r="J21" s="30">
        <f t="shared" si="3"/>
        <v>196585906.77000001</v>
      </c>
      <c r="K21" s="30">
        <f t="shared" si="3"/>
        <v>23590308.809999999</v>
      </c>
      <c r="L21" s="30">
        <f t="shared" si="3"/>
        <v>15726872.07</v>
      </c>
      <c r="M21" s="30">
        <f t="shared" si="3"/>
        <v>39317181.350000001</v>
      </c>
      <c r="N21" s="30">
        <f>SUM(N22:N25)</f>
        <v>786343626.59000003</v>
      </c>
      <c r="O21" s="54">
        <f>SUM(O22:O25)</f>
        <v>78.070559746638907</v>
      </c>
    </row>
    <row r="22" spans="1:15" ht="12.75" x14ac:dyDescent="0.2">
      <c r="A22" s="324">
        <v>2</v>
      </c>
      <c r="B22" s="325">
        <v>1</v>
      </c>
      <c r="C22" s="325">
        <v>1</v>
      </c>
      <c r="D22" s="325">
        <v>1</v>
      </c>
      <c r="E22" s="325" t="s">
        <v>1491</v>
      </c>
      <c r="F22" s="326" t="s">
        <v>1492</v>
      </c>
      <c r="G22" s="27">
        <v>117951544.06</v>
      </c>
      <c r="H22" s="27">
        <v>117951544.06</v>
      </c>
      <c r="I22" s="27">
        <v>275220269.47000003</v>
      </c>
      <c r="J22" s="27">
        <v>196585906.77000001</v>
      </c>
      <c r="K22" s="27">
        <v>23590308.809999999</v>
      </c>
      <c r="L22" s="27">
        <v>15726872.07</v>
      </c>
      <c r="M22" s="27">
        <v>39317181.350000001</v>
      </c>
      <c r="N22" s="342">
        <f>SUBTOTAL(9,G22:M22)</f>
        <v>786343626.59000003</v>
      </c>
      <c r="O22" s="345">
        <f t="shared" ref="O22:O32" si="4">IFERROR(N22/$N$18*100,"0.00")</f>
        <v>78.070559746638907</v>
      </c>
    </row>
    <row r="23" spans="1:15" ht="12.75" x14ac:dyDescent="0.2">
      <c r="A23" s="324">
        <v>2</v>
      </c>
      <c r="B23" s="325">
        <v>1</v>
      </c>
      <c r="C23" s="325">
        <v>1</v>
      </c>
      <c r="D23" s="325">
        <v>1</v>
      </c>
      <c r="E23" s="325" t="s">
        <v>1493</v>
      </c>
      <c r="F23" s="327" t="s">
        <v>1494</v>
      </c>
      <c r="G23" s="27"/>
      <c r="H23" s="27"/>
      <c r="I23" s="27"/>
      <c r="J23" s="27"/>
      <c r="K23" s="27"/>
      <c r="L23" s="27"/>
      <c r="M23" s="27"/>
      <c r="N23" s="342">
        <f t="shared" ref="N23:N41" si="5">SUBTOTAL(9,G23:M23)</f>
        <v>0</v>
      </c>
      <c r="O23" s="345">
        <f t="shared" si="4"/>
        <v>0</v>
      </c>
    </row>
    <row r="24" spans="1:15" ht="12.75" x14ac:dyDescent="0.2">
      <c r="A24" s="324">
        <v>2</v>
      </c>
      <c r="B24" s="325">
        <v>1</v>
      </c>
      <c r="C24" s="325">
        <v>1</v>
      </c>
      <c r="D24" s="325">
        <v>1</v>
      </c>
      <c r="E24" s="325" t="s">
        <v>1495</v>
      </c>
      <c r="F24" s="327" t="s">
        <v>1496</v>
      </c>
      <c r="G24" s="27"/>
      <c r="H24" s="27"/>
      <c r="I24" s="27"/>
      <c r="J24" s="27"/>
      <c r="K24" s="27"/>
      <c r="L24" s="27"/>
      <c r="M24" s="27"/>
      <c r="N24" s="342">
        <f t="shared" si="5"/>
        <v>0</v>
      </c>
      <c r="O24" s="345">
        <f t="shared" si="4"/>
        <v>0</v>
      </c>
    </row>
    <row r="25" spans="1:15" ht="12.75" x14ac:dyDescent="0.2">
      <c r="A25" s="324">
        <v>2</v>
      </c>
      <c r="B25" s="325">
        <v>1</v>
      </c>
      <c r="C25" s="325">
        <v>1</v>
      </c>
      <c r="D25" s="325">
        <v>1</v>
      </c>
      <c r="E25" s="325" t="s">
        <v>1497</v>
      </c>
      <c r="F25" s="327" t="s">
        <v>1498</v>
      </c>
      <c r="G25" s="27"/>
      <c r="H25" s="27"/>
      <c r="I25" s="27"/>
      <c r="J25" s="27"/>
      <c r="K25" s="27"/>
      <c r="L25" s="27"/>
      <c r="M25" s="27"/>
      <c r="N25" s="342">
        <f t="shared" si="5"/>
        <v>0</v>
      </c>
      <c r="O25" s="345">
        <f t="shared" si="4"/>
        <v>0</v>
      </c>
    </row>
    <row r="26" spans="1:15" ht="12.75" x14ac:dyDescent="0.2">
      <c r="A26" s="321">
        <v>2</v>
      </c>
      <c r="B26" s="322">
        <v>1</v>
      </c>
      <c r="C26" s="322">
        <v>1</v>
      </c>
      <c r="D26" s="322">
        <v>2</v>
      </c>
      <c r="E26" s="322"/>
      <c r="F26" s="323" t="s">
        <v>1499</v>
      </c>
      <c r="G26" s="30">
        <f>SUM(G27:G32)</f>
        <v>0</v>
      </c>
      <c r="H26" s="30">
        <f t="shared" ref="H26:L26" si="6">SUM(H27:H32)</f>
        <v>0</v>
      </c>
      <c r="I26" s="30">
        <f t="shared" si="6"/>
        <v>0</v>
      </c>
      <c r="J26" s="30">
        <f t="shared" si="6"/>
        <v>0</v>
      </c>
      <c r="K26" s="30">
        <f t="shared" si="6"/>
        <v>0</v>
      </c>
      <c r="L26" s="30">
        <f t="shared" si="6"/>
        <v>0</v>
      </c>
      <c r="M26" s="30">
        <f>SUM(M27:M32)</f>
        <v>0</v>
      </c>
      <c r="N26" s="30">
        <f>SUM(N27:N32)</f>
        <v>0</v>
      </c>
      <c r="O26" s="54">
        <f>SUM(O27:O32)</f>
        <v>0</v>
      </c>
    </row>
    <row r="27" spans="1:15" ht="12.75" x14ac:dyDescent="0.2">
      <c r="A27" s="324">
        <v>2</v>
      </c>
      <c r="B27" s="325">
        <v>1</v>
      </c>
      <c r="C27" s="325">
        <v>1</v>
      </c>
      <c r="D27" s="325">
        <v>2</v>
      </c>
      <c r="E27" s="325" t="s">
        <v>1500</v>
      </c>
      <c r="F27" s="327" t="s">
        <v>1501</v>
      </c>
      <c r="G27" s="27"/>
      <c r="H27" s="27"/>
      <c r="I27" s="27"/>
      <c r="J27" s="27"/>
      <c r="K27" s="27"/>
      <c r="L27" s="27"/>
      <c r="M27" s="27"/>
      <c r="N27" s="343">
        <f t="shared" si="5"/>
        <v>0</v>
      </c>
      <c r="O27" s="345">
        <f t="shared" si="4"/>
        <v>0</v>
      </c>
    </row>
    <row r="28" spans="1:15" ht="12.75" x14ac:dyDescent="0.2">
      <c r="A28" s="324">
        <v>2</v>
      </c>
      <c r="B28" s="325">
        <v>1</v>
      </c>
      <c r="C28" s="325">
        <v>1</v>
      </c>
      <c r="D28" s="325">
        <v>2</v>
      </c>
      <c r="E28" s="325" t="s">
        <v>1495</v>
      </c>
      <c r="F28" s="327" t="s">
        <v>1502</v>
      </c>
      <c r="G28" s="27"/>
      <c r="H28" s="27"/>
      <c r="I28" s="27"/>
      <c r="J28" s="27"/>
      <c r="K28" s="27"/>
      <c r="L28" s="27"/>
      <c r="M28" s="27"/>
      <c r="N28" s="343">
        <f t="shared" si="5"/>
        <v>0</v>
      </c>
      <c r="O28" s="345">
        <f t="shared" si="4"/>
        <v>0</v>
      </c>
    </row>
    <row r="29" spans="1:15" ht="12.75" x14ac:dyDescent="0.2">
      <c r="A29" s="324">
        <v>2</v>
      </c>
      <c r="B29" s="325">
        <v>1</v>
      </c>
      <c r="C29" s="325">
        <v>1</v>
      </c>
      <c r="D29" s="325">
        <v>2</v>
      </c>
      <c r="E29" s="325" t="s">
        <v>1497</v>
      </c>
      <c r="F29" s="327" t="s">
        <v>1503</v>
      </c>
      <c r="G29" s="27"/>
      <c r="H29" s="27"/>
      <c r="I29" s="27"/>
      <c r="J29" s="27"/>
      <c r="K29" s="27"/>
      <c r="L29" s="27"/>
      <c r="M29" s="27"/>
      <c r="N29" s="343">
        <f t="shared" si="5"/>
        <v>0</v>
      </c>
      <c r="O29" s="345">
        <f t="shared" si="4"/>
        <v>0</v>
      </c>
    </row>
    <row r="30" spans="1:15" ht="12.75" x14ac:dyDescent="0.2">
      <c r="A30" s="324">
        <v>2</v>
      </c>
      <c r="B30" s="325">
        <v>1</v>
      </c>
      <c r="C30" s="325">
        <v>1</v>
      </c>
      <c r="D30" s="325">
        <v>2</v>
      </c>
      <c r="E30" s="325" t="s">
        <v>1504</v>
      </c>
      <c r="F30" s="327" t="s">
        <v>1505</v>
      </c>
      <c r="G30" s="27"/>
      <c r="H30" s="27"/>
      <c r="I30" s="27"/>
      <c r="J30" s="27"/>
      <c r="K30" s="27"/>
      <c r="L30" s="27"/>
      <c r="M30" s="27"/>
      <c r="N30" s="343">
        <f t="shared" si="5"/>
        <v>0</v>
      </c>
      <c r="O30" s="345">
        <f t="shared" si="4"/>
        <v>0</v>
      </c>
    </row>
    <row r="31" spans="1:15" ht="12.75" x14ac:dyDescent="0.2">
      <c r="A31" s="324">
        <v>2</v>
      </c>
      <c r="B31" s="325">
        <v>1</v>
      </c>
      <c r="C31" s="325">
        <v>1</v>
      </c>
      <c r="D31" s="325">
        <v>2</v>
      </c>
      <c r="E31" s="325" t="s">
        <v>1506</v>
      </c>
      <c r="F31" s="327" t="s">
        <v>1507</v>
      </c>
      <c r="G31" s="27"/>
      <c r="H31" s="27"/>
      <c r="I31" s="27"/>
      <c r="J31" s="27"/>
      <c r="K31" s="27"/>
      <c r="L31" s="27"/>
      <c r="M31" s="27"/>
      <c r="N31" s="343">
        <f t="shared" si="5"/>
        <v>0</v>
      </c>
      <c r="O31" s="345">
        <f t="shared" si="4"/>
        <v>0</v>
      </c>
    </row>
    <row r="32" spans="1:15" ht="12.75" x14ac:dyDescent="0.2">
      <c r="A32" s="324">
        <v>2</v>
      </c>
      <c r="B32" s="325">
        <v>1</v>
      </c>
      <c r="C32" s="325">
        <v>1</v>
      </c>
      <c r="D32" s="325">
        <v>2</v>
      </c>
      <c r="E32" s="325" t="s">
        <v>1508</v>
      </c>
      <c r="F32" s="327" t="s">
        <v>1509</v>
      </c>
      <c r="G32" s="27"/>
      <c r="H32" s="27"/>
      <c r="I32" s="27"/>
      <c r="J32" s="27"/>
      <c r="K32" s="27"/>
      <c r="L32" s="27"/>
      <c r="M32" s="27"/>
      <c r="N32" s="343">
        <f t="shared" si="5"/>
        <v>0</v>
      </c>
      <c r="O32" s="345">
        <f t="shared" si="4"/>
        <v>0</v>
      </c>
    </row>
    <row r="33" spans="1:15" ht="12.75" x14ac:dyDescent="0.2">
      <c r="A33" s="321">
        <v>2</v>
      </c>
      <c r="B33" s="322">
        <v>1</v>
      </c>
      <c r="C33" s="322">
        <v>1</v>
      </c>
      <c r="D33" s="322">
        <v>3</v>
      </c>
      <c r="E33" s="322"/>
      <c r="F33" s="323" t="s">
        <v>1510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24">
        <v>2</v>
      </c>
      <c r="B34" s="325">
        <v>1</v>
      </c>
      <c r="C34" s="325">
        <v>1</v>
      </c>
      <c r="D34" s="325">
        <v>3</v>
      </c>
      <c r="E34" s="325" t="s">
        <v>1491</v>
      </c>
      <c r="F34" s="327" t="s">
        <v>1510</v>
      </c>
      <c r="G34" s="27"/>
      <c r="H34" s="27"/>
      <c r="I34" s="27"/>
      <c r="J34" s="27"/>
      <c r="K34" s="27"/>
      <c r="L34" s="27"/>
      <c r="M34" s="27"/>
      <c r="N34" s="343">
        <f t="shared" si="5"/>
        <v>0</v>
      </c>
      <c r="O34" s="345">
        <f t="shared" ref="O34:O41" si="8">IFERROR(N34/$N$18*100,"0.00")</f>
        <v>0</v>
      </c>
    </row>
    <row r="35" spans="1:15" ht="12.75" x14ac:dyDescent="0.2">
      <c r="A35" s="321">
        <v>2</v>
      </c>
      <c r="B35" s="322">
        <v>1</v>
      </c>
      <c r="C35" s="322">
        <v>1</v>
      </c>
      <c r="D35" s="322">
        <v>4</v>
      </c>
      <c r="E35" s="322"/>
      <c r="F35" s="323" t="s">
        <v>1511</v>
      </c>
      <c r="G35" s="30">
        <f>G36</f>
        <v>0</v>
      </c>
      <c r="H35" s="30">
        <f t="shared" ref="H35:M35" si="9">H36</f>
        <v>0</v>
      </c>
      <c r="I35" s="30">
        <f t="shared" si="9"/>
        <v>0</v>
      </c>
      <c r="J35" s="30">
        <f t="shared" si="9"/>
        <v>0</v>
      </c>
      <c r="K35" s="30">
        <f t="shared" si="9"/>
        <v>0</v>
      </c>
      <c r="L35" s="30">
        <f t="shared" si="9"/>
        <v>0</v>
      </c>
      <c r="M35" s="30">
        <f t="shared" si="9"/>
        <v>0</v>
      </c>
      <c r="N35" s="30">
        <f>N36</f>
        <v>0</v>
      </c>
      <c r="O35" s="54">
        <f t="shared" ref="O35" si="10">O36</f>
        <v>0</v>
      </c>
    </row>
    <row r="36" spans="1:15" ht="12.75" x14ac:dyDescent="0.2">
      <c r="A36" s="324">
        <v>2</v>
      </c>
      <c r="B36" s="325">
        <v>1</v>
      </c>
      <c r="C36" s="325">
        <v>1</v>
      </c>
      <c r="D36" s="325">
        <v>4</v>
      </c>
      <c r="E36" s="325" t="s">
        <v>1491</v>
      </c>
      <c r="F36" s="327" t="s">
        <v>1511</v>
      </c>
      <c r="G36" s="27"/>
      <c r="H36" s="27"/>
      <c r="I36" s="27"/>
      <c r="J36" s="27"/>
      <c r="K36" s="27"/>
      <c r="L36" s="27"/>
      <c r="M36" s="27"/>
      <c r="N36" s="343">
        <f t="shared" si="5"/>
        <v>0</v>
      </c>
      <c r="O36" s="344">
        <f t="shared" si="8"/>
        <v>0</v>
      </c>
    </row>
    <row r="37" spans="1:15" ht="12.75" x14ac:dyDescent="0.2">
      <c r="A37" s="321">
        <v>2</v>
      </c>
      <c r="B37" s="322">
        <v>1</v>
      </c>
      <c r="C37" s="322">
        <v>1</v>
      </c>
      <c r="D37" s="322">
        <v>5</v>
      </c>
      <c r="E37" s="322"/>
      <c r="F37" s="323" t="s">
        <v>1512</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x14ac:dyDescent="0.2">
      <c r="A38" s="324">
        <v>2</v>
      </c>
      <c r="B38" s="325">
        <v>1</v>
      </c>
      <c r="C38" s="325">
        <v>1</v>
      </c>
      <c r="D38" s="325">
        <v>5</v>
      </c>
      <c r="E38" s="325" t="s">
        <v>1491</v>
      </c>
      <c r="F38" s="328" t="s">
        <v>1512</v>
      </c>
      <c r="G38" s="27"/>
      <c r="H38" s="27"/>
      <c r="I38" s="27"/>
      <c r="J38" s="27"/>
      <c r="K38" s="27"/>
      <c r="L38" s="27"/>
      <c r="M38" s="27"/>
      <c r="N38" s="343">
        <f t="shared" si="5"/>
        <v>0</v>
      </c>
      <c r="O38" s="344">
        <f t="shared" si="8"/>
        <v>0</v>
      </c>
    </row>
    <row r="39" spans="1:15" ht="12.75" x14ac:dyDescent="0.2">
      <c r="A39" s="324">
        <v>2</v>
      </c>
      <c r="B39" s="325">
        <v>1</v>
      </c>
      <c r="C39" s="325">
        <v>1</v>
      </c>
      <c r="D39" s="325">
        <v>5</v>
      </c>
      <c r="E39" s="325" t="s">
        <v>1493</v>
      </c>
      <c r="F39" s="327" t="s">
        <v>1513</v>
      </c>
      <c r="G39" s="27"/>
      <c r="H39" s="27"/>
      <c r="I39" s="27"/>
      <c r="J39" s="27"/>
      <c r="K39" s="27"/>
      <c r="L39" s="27"/>
      <c r="M39" s="27"/>
      <c r="N39" s="343">
        <f t="shared" si="5"/>
        <v>0</v>
      </c>
      <c r="O39" s="344">
        <f t="shared" si="8"/>
        <v>0</v>
      </c>
    </row>
    <row r="40" spans="1:15" ht="12.75" x14ac:dyDescent="0.2">
      <c r="A40" s="324">
        <v>2</v>
      </c>
      <c r="B40" s="325">
        <v>1</v>
      </c>
      <c r="C40" s="325">
        <v>1</v>
      </c>
      <c r="D40" s="325">
        <v>5</v>
      </c>
      <c r="E40" s="325" t="s">
        <v>1500</v>
      </c>
      <c r="F40" s="327" t="s">
        <v>1514</v>
      </c>
      <c r="G40" s="27"/>
      <c r="H40" s="27"/>
      <c r="I40" s="27"/>
      <c r="J40" s="27"/>
      <c r="K40" s="27"/>
      <c r="L40" s="27"/>
      <c r="M40" s="27"/>
      <c r="N40" s="343">
        <f t="shared" si="5"/>
        <v>0</v>
      </c>
      <c r="O40" s="344">
        <f t="shared" si="8"/>
        <v>0</v>
      </c>
    </row>
    <row r="41" spans="1:15" ht="12.75" x14ac:dyDescent="0.2">
      <c r="A41" s="324">
        <v>2</v>
      </c>
      <c r="B41" s="325">
        <v>1</v>
      </c>
      <c r="C41" s="325">
        <v>1</v>
      </c>
      <c r="D41" s="325">
        <v>5</v>
      </c>
      <c r="E41" s="325" t="s">
        <v>1515</v>
      </c>
      <c r="F41" s="327" t="s">
        <v>1516</v>
      </c>
      <c r="G41" s="27"/>
      <c r="H41" s="27"/>
      <c r="I41" s="27"/>
      <c r="J41" s="27"/>
      <c r="K41" s="27"/>
      <c r="L41" s="27"/>
      <c r="M41" s="27"/>
      <c r="N41" s="343">
        <f t="shared" si="5"/>
        <v>0</v>
      </c>
      <c r="O41" s="344">
        <f t="shared" si="8"/>
        <v>0</v>
      </c>
    </row>
    <row r="42" spans="1:15" ht="12.75" x14ac:dyDescent="0.2">
      <c r="A42" s="318">
        <v>2</v>
      </c>
      <c r="B42" s="319">
        <v>1</v>
      </c>
      <c r="C42" s="319">
        <v>2</v>
      </c>
      <c r="D42" s="319"/>
      <c r="E42" s="319"/>
      <c r="F42" s="320" t="s">
        <v>1517</v>
      </c>
      <c r="G42" s="32">
        <f>+G43+G45</f>
        <v>1763347.13</v>
      </c>
      <c r="H42" s="32">
        <f t="shared" ref="H42:O42" si="12">+H43+H45</f>
        <v>1763347.13</v>
      </c>
      <c r="I42" s="32">
        <f t="shared" si="12"/>
        <v>3114476.65</v>
      </c>
      <c r="J42" s="32">
        <f t="shared" si="12"/>
        <v>1938911.89</v>
      </c>
      <c r="K42" s="32">
        <f t="shared" si="12"/>
        <v>352669.43</v>
      </c>
      <c r="L42" s="32">
        <f t="shared" si="12"/>
        <v>235112.95</v>
      </c>
      <c r="M42" s="32">
        <f t="shared" si="12"/>
        <v>587782.38</v>
      </c>
      <c r="N42" s="32">
        <f t="shared" si="12"/>
        <v>9755647.5600000005</v>
      </c>
      <c r="O42" s="32">
        <f t="shared" si="12"/>
        <v>0.96857002453616359</v>
      </c>
    </row>
    <row r="43" spans="1:15" ht="12.75" x14ac:dyDescent="0.2">
      <c r="A43" s="321">
        <v>2</v>
      </c>
      <c r="B43" s="322">
        <v>1</v>
      </c>
      <c r="C43" s="322">
        <v>2</v>
      </c>
      <c r="D43" s="322">
        <v>1</v>
      </c>
      <c r="E43" s="322"/>
      <c r="F43" s="323" t="s">
        <v>1518</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324">
        <v>2</v>
      </c>
      <c r="B44" s="325">
        <v>1</v>
      </c>
      <c r="C44" s="325">
        <v>2</v>
      </c>
      <c r="D44" s="325">
        <v>1</v>
      </c>
      <c r="E44" s="325" t="s">
        <v>1491</v>
      </c>
      <c r="F44" s="327" t="s">
        <v>1518</v>
      </c>
      <c r="G44" s="27"/>
      <c r="H44" s="27"/>
      <c r="I44" s="27"/>
      <c r="J44" s="27"/>
      <c r="K44" s="27"/>
      <c r="L44" s="27"/>
      <c r="M44" s="27"/>
      <c r="N44" s="342">
        <f>SUBTOTAL(9,G44:M44)</f>
        <v>0</v>
      </c>
      <c r="O44" s="345">
        <f>IFERROR(N44/$N$18*100,"0.00")</f>
        <v>0</v>
      </c>
    </row>
    <row r="45" spans="1:15" ht="12.75" x14ac:dyDescent="0.2">
      <c r="A45" s="321">
        <v>2</v>
      </c>
      <c r="B45" s="322">
        <v>1</v>
      </c>
      <c r="C45" s="322">
        <v>2</v>
      </c>
      <c r="D45" s="322">
        <v>2</v>
      </c>
      <c r="E45" s="322"/>
      <c r="F45" s="323" t="s">
        <v>1519</v>
      </c>
      <c r="G45" s="30">
        <f>SUM(G46:G53)</f>
        <v>1763347.13</v>
      </c>
      <c r="H45" s="30">
        <f t="shared" ref="H45:M45" si="14">SUM(H46:H53)</f>
        <v>1763347.13</v>
      </c>
      <c r="I45" s="30">
        <f t="shared" si="14"/>
        <v>3114476.65</v>
      </c>
      <c r="J45" s="30">
        <f t="shared" si="14"/>
        <v>1938911.89</v>
      </c>
      <c r="K45" s="30">
        <f t="shared" si="14"/>
        <v>352669.43</v>
      </c>
      <c r="L45" s="30">
        <f t="shared" si="14"/>
        <v>235112.95</v>
      </c>
      <c r="M45" s="30">
        <f t="shared" si="14"/>
        <v>587782.38</v>
      </c>
      <c r="N45" s="30">
        <f>SUM(N46:N53)</f>
        <v>9755647.5600000005</v>
      </c>
      <c r="O45" s="54">
        <f>SUM(O46:O53)</f>
        <v>0.96857002453616359</v>
      </c>
    </row>
    <row r="46" spans="1:15" ht="12.75" x14ac:dyDescent="0.2">
      <c r="A46" s="324">
        <v>2</v>
      </c>
      <c r="B46" s="325">
        <v>1</v>
      </c>
      <c r="C46" s="325">
        <v>2</v>
      </c>
      <c r="D46" s="325">
        <v>2</v>
      </c>
      <c r="E46" s="325" t="s">
        <v>1500</v>
      </c>
      <c r="F46" s="329" t="s">
        <v>1520</v>
      </c>
      <c r="G46" s="343"/>
      <c r="H46" s="27"/>
      <c r="I46" s="27"/>
      <c r="J46" s="27"/>
      <c r="K46" s="27"/>
      <c r="L46" s="27"/>
      <c r="M46" s="27"/>
      <c r="N46" s="342">
        <f>SUBTOTAL(9,G46:M46)</f>
        <v>0</v>
      </c>
      <c r="O46" s="345">
        <f t="shared" ref="O46:O53" si="15">IFERROR(N46/$N$18*100,"0.00")</f>
        <v>0</v>
      </c>
    </row>
    <row r="47" spans="1:15" ht="12.75" x14ac:dyDescent="0.2">
      <c r="A47" s="324">
        <v>2</v>
      </c>
      <c r="B47" s="325">
        <v>1</v>
      </c>
      <c r="C47" s="325">
        <v>2</v>
      </c>
      <c r="D47" s="325">
        <v>2</v>
      </c>
      <c r="E47" s="325" t="s">
        <v>1515</v>
      </c>
      <c r="F47" s="327" t="s">
        <v>1521</v>
      </c>
      <c r="G47" s="343"/>
      <c r="H47" s="27"/>
      <c r="I47" s="27"/>
      <c r="J47" s="27"/>
      <c r="K47" s="27"/>
      <c r="L47" s="27"/>
      <c r="M47" s="27"/>
      <c r="N47" s="342">
        <f t="shared" ref="N47:N53" si="16">SUBTOTAL(9,G47:M47)</f>
        <v>0</v>
      </c>
      <c r="O47" s="345">
        <f t="shared" si="15"/>
        <v>0</v>
      </c>
    </row>
    <row r="48" spans="1:15" ht="12.75" x14ac:dyDescent="0.2">
      <c r="A48" s="324">
        <v>2</v>
      </c>
      <c r="B48" s="325">
        <v>1</v>
      </c>
      <c r="C48" s="325">
        <v>2</v>
      </c>
      <c r="D48" s="325">
        <v>2</v>
      </c>
      <c r="E48" s="325" t="s">
        <v>1495</v>
      </c>
      <c r="F48" s="327" t="s">
        <v>1522</v>
      </c>
      <c r="G48" s="343"/>
      <c r="H48" s="27"/>
      <c r="I48" s="27"/>
      <c r="J48" s="27"/>
      <c r="K48" s="27"/>
      <c r="L48" s="27"/>
      <c r="M48" s="27"/>
      <c r="N48" s="342">
        <f t="shared" si="16"/>
        <v>0</v>
      </c>
      <c r="O48" s="345">
        <f t="shared" si="15"/>
        <v>0</v>
      </c>
    </row>
    <row r="49" spans="1:15" ht="12.75" x14ac:dyDescent="0.2">
      <c r="A49" s="324">
        <v>2</v>
      </c>
      <c r="B49" s="325">
        <v>1</v>
      </c>
      <c r="C49" s="325">
        <v>2</v>
      </c>
      <c r="D49" s="325">
        <v>2</v>
      </c>
      <c r="E49" s="325" t="s">
        <v>1497</v>
      </c>
      <c r="F49" s="327" t="s">
        <v>1523</v>
      </c>
      <c r="G49" s="343">
        <v>1763347.13</v>
      </c>
      <c r="H49" s="27">
        <v>1763347.13</v>
      </c>
      <c r="I49" s="27">
        <v>3114476.65</v>
      </c>
      <c r="J49" s="27">
        <v>1938911.89</v>
      </c>
      <c r="K49" s="27">
        <v>352669.43</v>
      </c>
      <c r="L49" s="27">
        <v>235112.95</v>
      </c>
      <c r="M49" s="27">
        <v>587782.38</v>
      </c>
      <c r="N49" s="342">
        <f>SUBTOTAL(9,G49:M49)</f>
        <v>9755647.5600000005</v>
      </c>
      <c r="O49" s="345">
        <f t="shared" si="15"/>
        <v>0.96857002453616359</v>
      </c>
    </row>
    <row r="50" spans="1:15" ht="12.75" x14ac:dyDescent="0.2">
      <c r="A50" s="324">
        <v>2</v>
      </c>
      <c r="B50" s="325">
        <v>1</v>
      </c>
      <c r="C50" s="325">
        <v>2</v>
      </c>
      <c r="D50" s="325">
        <v>2</v>
      </c>
      <c r="E50" s="325" t="s">
        <v>1524</v>
      </c>
      <c r="F50" s="327" t="s">
        <v>1525</v>
      </c>
      <c r="G50" s="343"/>
      <c r="H50" s="27"/>
      <c r="I50" s="27"/>
      <c r="J50" s="27"/>
      <c r="K50" s="27"/>
      <c r="L50" s="27"/>
      <c r="M50" s="27"/>
      <c r="N50" s="342">
        <f t="shared" si="16"/>
        <v>0</v>
      </c>
      <c r="O50" s="345">
        <f t="shared" si="15"/>
        <v>0</v>
      </c>
    </row>
    <row r="51" spans="1:15" ht="12.75" x14ac:dyDescent="0.2">
      <c r="A51" s="324">
        <v>2</v>
      </c>
      <c r="B51" s="325">
        <v>1</v>
      </c>
      <c r="C51" s="325">
        <v>2</v>
      </c>
      <c r="D51" s="325">
        <v>2</v>
      </c>
      <c r="E51" s="325" t="s">
        <v>1504</v>
      </c>
      <c r="F51" s="327" t="s">
        <v>1526</v>
      </c>
      <c r="G51" s="27"/>
      <c r="H51" s="27"/>
      <c r="I51" s="27"/>
      <c r="J51" s="27"/>
      <c r="K51" s="27"/>
      <c r="L51" s="27"/>
      <c r="M51" s="27"/>
      <c r="N51" s="342">
        <f t="shared" si="16"/>
        <v>0</v>
      </c>
      <c r="O51" s="345">
        <f t="shared" si="15"/>
        <v>0</v>
      </c>
    </row>
    <row r="52" spans="1:15" ht="12.75" x14ac:dyDescent="0.2">
      <c r="A52" s="324">
        <v>2</v>
      </c>
      <c r="B52" s="325">
        <v>1</v>
      </c>
      <c r="C52" s="325">
        <v>2</v>
      </c>
      <c r="D52" s="325">
        <v>2</v>
      </c>
      <c r="E52" s="325" t="s">
        <v>1506</v>
      </c>
      <c r="F52" s="327" t="s">
        <v>1527</v>
      </c>
      <c r="G52" s="27"/>
      <c r="H52" s="27"/>
      <c r="I52" s="27"/>
      <c r="J52" s="27"/>
      <c r="K52" s="27"/>
      <c r="L52" s="27"/>
      <c r="M52" s="27"/>
      <c r="N52" s="342">
        <f t="shared" si="16"/>
        <v>0</v>
      </c>
      <c r="O52" s="345">
        <f t="shared" si="15"/>
        <v>0</v>
      </c>
    </row>
    <row r="53" spans="1:15" ht="12.75" x14ac:dyDescent="0.2">
      <c r="A53" s="324">
        <v>2</v>
      </c>
      <c r="B53" s="325">
        <v>1</v>
      </c>
      <c r="C53" s="325">
        <v>2</v>
      </c>
      <c r="D53" s="325">
        <v>2</v>
      </c>
      <c r="E53" s="325" t="s">
        <v>1528</v>
      </c>
      <c r="F53" s="329" t="s">
        <v>1529</v>
      </c>
      <c r="G53" s="27"/>
      <c r="H53" s="27"/>
      <c r="I53" s="27"/>
      <c r="J53" s="27"/>
      <c r="K53" s="27"/>
      <c r="L53" s="27"/>
      <c r="M53" s="27"/>
      <c r="N53" s="342">
        <f t="shared" si="16"/>
        <v>0</v>
      </c>
      <c r="O53" s="345">
        <f t="shared" si="15"/>
        <v>0</v>
      </c>
    </row>
    <row r="54" spans="1:15" ht="12.75" x14ac:dyDescent="0.2">
      <c r="A54" s="318">
        <v>2</v>
      </c>
      <c r="B54" s="319">
        <v>1</v>
      </c>
      <c r="C54" s="319">
        <v>3</v>
      </c>
      <c r="D54" s="319"/>
      <c r="E54" s="319"/>
      <c r="F54" s="320" t="s">
        <v>1530</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21">
        <v>2</v>
      </c>
      <c r="B55" s="322">
        <v>1</v>
      </c>
      <c r="C55" s="322">
        <v>3</v>
      </c>
      <c r="D55" s="322">
        <v>2</v>
      </c>
      <c r="E55" s="322"/>
      <c r="F55" s="330" t="s">
        <v>1531</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31">
        <v>2</v>
      </c>
      <c r="B56" s="325">
        <v>1</v>
      </c>
      <c r="C56" s="325">
        <v>3</v>
      </c>
      <c r="D56" s="325">
        <v>2</v>
      </c>
      <c r="E56" s="325" t="s">
        <v>1491</v>
      </c>
      <c r="F56" s="332" t="s">
        <v>1532</v>
      </c>
      <c r="G56" s="27"/>
      <c r="H56" s="27"/>
      <c r="I56" s="27"/>
      <c r="J56" s="27"/>
      <c r="K56" s="27"/>
      <c r="L56" s="27"/>
      <c r="M56" s="27"/>
      <c r="N56" s="342">
        <f t="shared" ref="N56:N60" si="19">SUBTOTAL(9,G56:M56)</f>
        <v>0</v>
      </c>
      <c r="O56" s="345">
        <f>IFERROR(N56/$N$18*100,"0.00")</f>
        <v>0</v>
      </c>
    </row>
    <row r="57" spans="1:15" ht="12.75" x14ac:dyDescent="0.2">
      <c r="A57" s="331">
        <v>2</v>
      </c>
      <c r="B57" s="325">
        <v>1</v>
      </c>
      <c r="C57" s="325">
        <v>3</v>
      </c>
      <c r="D57" s="325">
        <v>2</v>
      </c>
      <c r="E57" s="325" t="s">
        <v>1493</v>
      </c>
      <c r="F57" s="332" t="s">
        <v>1533</v>
      </c>
      <c r="G57" s="27"/>
      <c r="H57" s="27"/>
      <c r="I57" s="27"/>
      <c r="J57" s="27"/>
      <c r="K57" s="27"/>
      <c r="L57" s="27"/>
      <c r="M57" s="27"/>
      <c r="N57" s="342">
        <f t="shared" si="19"/>
        <v>0</v>
      </c>
      <c r="O57" s="345">
        <f t="shared" ref="O57" si="20">IFERROR(N57/$N$18*100,"0.00")</f>
        <v>0</v>
      </c>
    </row>
    <row r="58" spans="1:15" ht="12.75" x14ac:dyDescent="0.2">
      <c r="A58" s="318">
        <v>2</v>
      </c>
      <c r="B58" s="319">
        <v>1</v>
      </c>
      <c r="C58" s="319">
        <v>5</v>
      </c>
      <c r="D58" s="319"/>
      <c r="E58" s="319"/>
      <c r="F58" s="320" t="s">
        <v>1534</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321">
        <v>2</v>
      </c>
      <c r="B59" s="322">
        <v>1</v>
      </c>
      <c r="C59" s="322">
        <v>5</v>
      </c>
      <c r="D59" s="322">
        <v>1</v>
      </c>
      <c r="E59" s="322"/>
      <c r="F59" s="323" t="s">
        <v>1535</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x14ac:dyDescent="0.2">
      <c r="A60" s="324">
        <v>2</v>
      </c>
      <c r="B60" s="325">
        <v>1</v>
      </c>
      <c r="C60" s="325">
        <v>5</v>
      </c>
      <c r="D60" s="325">
        <v>1</v>
      </c>
      <c r="E60" s="325" t="s">
        <v>1491</v>
      </c>
      <c r="F60" s="327" t="s">
        <v>1535</v>
      </c>
      <c r="G60" s="27"/>
      <c r="H60" s="27"/>
      <c r="I60" s="27"/>
      <c r="J60" s="27"/>
      <c r="K60" s="27"/>
      <c r="L60" s="27"/>
      <c r="M60" s="27"/>
      <c r="N60" s="342">
        <f t="shared" si="19"/>
        <v>0</v>
      </c>
      <c r="O60" s="345">
        <f>IFERROR(N60/$N$18*100,"0.00")</f>
        <v>0</v>
      </c>
    </row>
    <row r="61" spans="1:15" ht="12.75" x14ac:dyDescent="0.2">
      <c r="A61" s="321">
        <v>2</v>
      </c>
      <c r="B61" s="322">
        <v>1</v>
      </c>
      <c r="C61" s="322">
        <v>5</v>
      </c>
      <c r="D61" s="322">
        <v>2</v>
      </c>
      <c r="E61" s="322"/>
      <c r="F61" s="330" t="s">
        <v>1536</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324">
        <v>2</v>
      </c>
      <c r="B62" s="325">
        <v>1</v>
      </c>
      <c r="C62" s="325">
        <v>5</v>
      </c>
      <c r="D62" s="325">
        <v>2</v>
      </c>
      <c r="E62" s="325" t="s">
        <v>1491</v>
      </c>
      <c r="F62" s="327" t="s">
        <v>1536</v>
      </c>
      <c r="G62" s="27"/>
      <c r="H62" s="27"/>
      <c r="I62" s="27"/>
      <c r="J62" s="27"/>
      <c r="K62" s="27"/>
      <c r="L62" s="27"/>
      <c r="M62" s="27"/>
      <c r="N62" s="342">
        <f>SUBTOTAL(9,G62:M62)</f>
        <v>0</v>
      </c>
      <c r="O62" s="345">
        <f>IFERROR(N62/$N$18*100,"0.00")</f>
        <v>0</v>
      </c>
    </row>
    <row r="63" spans="1:15" ht="12.75" x14ac:dyDescent="0.2">
      <c r="A63" s="321">
        <v>2</v>
      </c>
      <c r="B63" s="322">
        <v>1</v>
      </c>
      <c r="C63" s="322">
        <v>5</v>
      </c>
      <c r="D63" s="322">
        <v>3</v>
      </c>
      <c r="E63" s="322"/>
      <c r="F63" s="330" t="s">
        <v>1537</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x14ac:dyDescent="0.2">
      <c r="A64" s="324">
        <v>2</v>
      </c>
      <c r="B64" s="325">
        <v>1</v>
      </c>
      <c r="C64" s="325">
        <v>5</v>
      </c>
      <c r="D64" s="325">
        <v>3</v>
      </c>
      <c r="E64" s="325" t="s">
        <v>1491</v>
      </c>
      <c r="F64" s="327" t="s">
        <v>1537</v>
      </c>
      <c r="G64" s="27"/>
      <c r="H64" s="27"/>
      <c r="I64" s="27"/>
      <c r="J64" s="27"/>
      <c r="K64" s="27"/>
      <c r="L64" s="27"/>
      <c r="M64" s="27"/>
      <c r="N64" s="343">
        <f>SUBTOTAL(9,G64:M64)</f>
        <v>0</v>
      </c>
      <c r="O64" s="344">
        <f>IFERROR(N64/$N$18*100,"0.00")</f>
        <v>0</v>
      </c>
    </row>
    <row r="65" spans="1:15" ht="12.75" x14ac:dyDescent="0.2">
      <c r="A65" s="321">
        <v>2</v>
      </c>
      <c r="B65" s="322">
        <v>1</v>
      </c>
      <c r="C65" s="322">
        <v>5</v>
      </c>
      <c r="D65" s="322">
        <v>4</v>
      </c>
      <c r="E65" s="322"/>
      <c r="F65" s="330" t="s">
        <v>1538</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24">
        <v>2</v>
      </c>
      <c r="B66" s="325">
        <v>1</v>
      </c>
      <c r="C66" s="325">
        <v>5</v>
      </c>
      <c r="D66" s="325">
        <v>4</v>
      </c>
      <c r="E66" s="325" t="s">
        <v>1491</v>
      </c>
      <c r="F66" s="327" t="s">
        <v>1538</v>
      </c>
      <c r="G66" s="27"/>
      <c r="H66" s="27"/>
      <c r="I66" s="27"/>
      <c r="J66" s="27"/>
      <c r="K66" s="27"/>
      <c r="L66" s="27"/>
      <c r="M66" s="27"/>
      <c r="N66" s="342">
        <f>SUBTOTAL(9,G66:M66)</f>
        <v>0</v>
      </c>
      <c r="O66" s="345">
        <f>IFERROR(N66/$N$18*100,"0.00")</f>
        <v>0</v>
      </c>
    </row>
    <row r="67" spans="1:15" ht="12.75" x14ac:dyDescent="0.2">
      <c r="A67" s="314">
        <v>2</v>
      </c>
      <c r="B67" s="315">
        <v>2</v>
      </c>
      <c r="C67" s="316"/>
      <c r="D67" s="316"/>
      <c r="E67" s="316"/>
      <c r="F67" s="317" t="s">
        <v>1539</v>
      </c>
      <c r="G67" s="33">
        <f>+G68+G82+G87+G92+G99+G116+G125+G143</f>
        <v>3768000</v>
      </c>
      <c r="H67" s="33">
        <f t="shared" ref="H67:M67" si="26">+H68+H82+H87+H92+H99+H116+H125+H143</f>
        <v>6009382.5</v>
      </c>
      <c r="I67" s="33">
        <f>+I68+I82+I87+I92+I99+I116+I125+I143</f>
        <v>6185000</v>
      </c>
      <c r="J67" s="33">
        <f t="shared" si="26"/>
        <v>3249000</v>
      </c>
      <c r="K67" s="33">
        <f t="shared" si="26"/>
        <v>289000</v>
      </c>
      <c r="L67" s="33">
        <f t="shared" si="26"/>
        <v>230000</v>
      </c>
      <c r="M67" s="33">
        <f t="shared" si="26"/>
        <v>16492000</v>
      </c>
      <c r="N67" s="33">
        <f>+N68+N82+N87+N92+N99+N116+N125+N143</f>
        <v>36097382.5</v>
      </c>
      <c r="O67" s="33">
        <f>+O68+O82+O87+O92+O99+O116+O125+O143</f>
        <v>3.5962670536227632</v>
      </c>
    </row>
    <row r="68" spans="1:15" ht="12.75" x14ac:dyDescent="0.2">
      <c r="A68" s="318">
        <v>2</v>
      </c>
      <c r="B68" s="319">
        <v>2</v>
      </c>
      <c r="C68" s="319">
        <v>1</v>
      </c>
      <c r="D68" s="319"/>
      <c r="E68" s="319"/>
      <c r="F68" s="320" t="s">
        <v>1540</v>
      </c>
      <c r="G68" s="32">
        <f>+G69+G71+G73+G75+G78+G80</f>
        <v>1418000</v>
      </c>
      <c r="H68" s="32">
        <f t="shared" ref="H68:M68" si="27">+H69+H71+H73+H75+H78+H80</f>
        <v>1707000</v>
      </c>
      <c r="I68" s="32">
        <f t="shared" si="27"/>
        <v>2145000</v>
      </c>
      <c r="J68" s="32">
        <f t="shared" si="27"/>
        <v>1624000</v>
      </c>
      <c r="K68" s="32">
        <f t="shared" si="27"/>
        <v>239000</v>
      </c>
      <c r="L68" s="32">
        <f t="shared" si="27"/>
        <v>180000</v>
      </c>
      <c r="M68" s="32">
        <f t="shared" si="27"/>
        <v>1622000</v>
      </c>
      <c r="N68" s="32">
        <f>+N69+N71+N73+N75+N78+N80</f>
        <v>8935000</v>
      </c>
      <c r="O68" s="32">
        <f>+O69+O71+O73+O75+O78+O80</f>
        <v>0.8870936671302444</v>
      </c>
    </row>
    <row r="69" spans="1:15" ht="12.75" x14ac:dyDescent="0.2">
      <c r="A69" s="321">
        <v>2</v>
      </c>
      <c r="B69" s="322">
        <v>2</v>
      </c>
      <c r="C69" s="322">
        <v>1</v>
      </c>
      <c r="D69" s="322">
        <v>2</v>
      </c>
      <c r="E69" s="322"/>
      <c r="F69" s="323" t="s">
        <v>1541</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31">
        <v>2</v>
      </c>
      <c r="B70" s="325">
        <v>2</v>
      </c>
      <c r="C70" s="325">
        <v>1</v>
      </c>
      <c r="D70" s="325">
        <v>2</v>
      </c>
      <c r="E70" s="325" t="s">
        <v>1491</v>
      </c>
      <c r="F70" s="332" t="s">
        <v>1541</v>
      </c>
      <c r="G70" s="27"/>
      <c r="H70" s="27"/>
      <c r="I70" s="27"/>
      <c r="J70" s="27"/>
      <c r="K70" s="27"/>
      <c r="L70" s="27"/>
      <c r="M70" s="27"/>
      <c r="N70" s="343">
        <f>SUBTOTAL(9,G70:M70)</f>
        <v>0</v>
      </c>
      <c r="O70" s="345">
        <f>IFERROR(N70/$N$18*100,"0.00")</f>
        <v>0</v>
      </c>
    </row>
    <row r="71" spans="1:15" ht="12.75" x14ac:dyDescent="0.2">
      <c r="A71" s="321">
        <v>2</v>
      </c>
      <c r="B71" s="322">
        <v>2</v>
      </c>
      <c r="C71" s="322">
        <v>1</v>
      </c>
      <c r="D71" s="322">
        <v>3</v>
      </c>
      <c r="E71" s="322"/>
      <c r="F71" s="323" t="s">
        <v>1542</v>
      </c>
      <c r="G71" s="30">
        <f>G72</f>
        <v>208000</v>
      </c>
      <c r="H71" s="29">
        <f t="shared" ref="H71:O71" si="29">H72</f>
        <v>432000</v>
      </c>
      <c r="I71" s="29">
        <f t="shared" si="29"/>
        <v>320000</v>
      </c>
      <c r="J71" s="29">
        <f t="shared" si="29"/>
        <v>224000</v>
      </c>
      <c r="K71" s="29">
        <f t="shared" si="29"/>
        <v>64000</v>
      </c>
      <c r="L71" s="29">
        <f t="shared" si="29"/>
        <v>80000</v>
      </c>
      <c r="M71" s="29">
        <f t="shared" si="29"/>
        <v>272000</v>
      </c>
      <c r="N71" s="29">
        <f>N72</f>
        <v>1600000</v>
      </c>
      <c r="O71" s="53">
        <f t="shared" si="29"/>
        <v>0.15885281112572927</v>
      </c>
    </row>
    <row r="72" spans="1:15" ht="12.75" x14ac:dyDescent="0.2">
      <c r="A72" s="324">
        <v>2</v>
      </c>
      <c r="B72" s="325">
        <v>2</v>
      </c>
      <c r="C72" s="325">
        <v>1</v>
      </c>
      <c r="D72" s="325">
        <v>3</v>
      </c>
      <c r="E72" s="325" t="s">
        <v>1491</v>
      </c>
      <c r="F72" s="327" t="s">
        <v>1542</v>
      </c>
      <c r="G72" s="27">
        <v>208000</v>
      </c>
      <c r="H72" s="27">
        <v>432000</v>
      </c>
      <c r="I72" s="27">
        <v>320000</v>
      </c>
      <c r="J72" s="27">
        <v>224000</v>
      </c>
      <c r="K72" s="27">
        <v>64000</v>
      </c>
      <c r="L72" s="27">
        <v>80000</v>
      </c>
      <c r="M72" s="27">
        <v>272000</v>
      </c>
      <c r="N72" s="342">
        <f>SUBTOTAL(9,G72:M72)</f>
        <v>1600000</v>
      </c>
      <c r="O72" s="345">
        <f>IFERROR(N72/$N$18*100,"0.00")</f>
        <v>0.15885281112572927</v>
      </c>
    </row>
    <row r="73" spans="1:15" ht="12.75" x14ac:dyDescent="0.2">
      <c r="A73" s="321">
        <v>2</v>
      </c>
      <c r="B73" s="322">
        <v>2</v>
      </c>
      <c r="C73" s="322">
        <v>1</v>
      </c>
      <c r="D73" s="322">
        <v>5</v>
      </c>
      <c r="E73" s="322"/>
      <c r="F73" s="323" t="s">
        <v>1543</v>
      </c>
      <c r="G73" s="30">
        <f>G74</f>
        <v>360000</v>
      </c>
      <c r="H73" s="30">
        <f t="shared" ref="H73:O73" si="30">H74</f>
        <v>400000</v>
      </c>
      <c r="I73" s="30">
        <f t="shared" si="30"/>
        <v>325000</v>
      </c>
      <c r="J73" s="30">
        <f t="shared" si="30"/>
        <v>300000</v>
      </c>
      <c r="K73" s="30">
        <f t="shared" si="30"/>
        <v>100000</v>
      </c>
      <c r="L73" s="30">
        <f t="shared" si="30"/>
        <v>100000</v>
      </c>
      <c r="M73" s="30">
        <f t="shared" si="30"/>
        <v>350000</v>
      </c>
      <c r="N73" s="30">
        <f t="shared" si="30"/>
        <v>1935000</v>
      </c>
      <c r="O73" s="53">
        <f t="shared" si="30"/>
        <v>0.19211261845517882</v>
      </c>
    </row>
    <row r="74" spans="1:15" ht="12.75" x14ac:dyDescent="0.2">
      <c r="A74" s="331">
        <v>2</v>
      </c>
      <c r="B74" s="325">
        <v>2</v>
      </c>
      <c r="C74" s="325">
        <v>1</v>
      </c>
      <c r="D74" s="325">
        <v>5</v>
      </c>
      <c r="E74" s="325" t="s">
        <v>1491</v>
      </c>
      <c r="F74" s="332" t="s">
        <v>1543</v>
      </c>
      <c r="G74" s="27">
        <v>360000</v>
      </c>
      <c r="H74" s="27">
        <v>400000</v>
      </c>
      <c r="I74" s="27">
        <v>325000</v>
      </c>
      <c r="J74" s="27">
        <v>300000</v>
      </c>
      <c r="K74" s="27">
        <v>100000</v>
      </c>
      <c r="L74" s="27">
        <v>100000</v>
      </c>
      <c r="M74" s="27">
        <v>350000</v>
      </c>
      <c r="N74" s="342">
        <f>SUBTOTAL(9,G74:M74)</f>
        <v>1935000</v>
      </c>
      <c r="O74" s="345">
        <f>IFERROR(N74/$N$18*100,"0.00")</f>
        <v>0.19211261845517882</v>
      </c>
    </row>
    <row r="75" spans="1:15" ht="12.75" x14ac:dyDescent="0.2">
      <c r="A75" s="321">
        <v>2</v>
      </c>
      <c r="B75" s="322">
        <v>2</v>
      </c>
      <c r="C75" s="322">
        <v>1</v>
      </c>
      <c r="D75" s="322">
        <v>6</v>
      </c>
      <c r="E75" s="322"/>
      <c r="F75" s="323" t="s">
        <v>1544</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31">
        <v>2</v>
      </c>
      <c r="B76" s="325">
        <v>2</v>
      </c>
      <c r="C76" s="325">
        <v>1</v>
      </c>
      <c r="D76" s="325">
        <v>6</v>
      </c>
      <c r="E76" s="325" t="s">
        <v>1491</v>
      </c>
      <c r="F76" s="332" t="s">
        <v>1545</v>
      </c>
      <c r="G76" s="27"/>
      <c r="H76" s="27"/>
      <c r="I76" s="27"/>
      <c r="J76" s="27"/>
      <c r="K76" s="27"/>
      <c r="L76" s="27"/>
      <c r="M76" s="27"/>
      <c r="N76" s="342">
        <f>SUBTOTAL(9,G76:M76)</f>
        <v>0</v>
      </c>
      <c r="O76" s="345">
        <f>IFERROR(N76/$N$18*100,"0.00")</f>
        <v>0</v>
      </c>
    </row>
    <row r="77" spans="1:15" ht="12.75" x14ac:dyDescent="0.2">
      <c r="A77" s="331">
        <v>2</v>
      </c>
      <c r="B77" s="325">
        <v>2</v>
      </c>
      <c r="C77" s="325">
        <v>1</v>
      </c>
      <c r="D77" s="325">
        <v>6</v>
      </c>
      <c r="E77" s="325" t="s">
        <v>1493</v>
      </c>
      <c r="F77" s="332" t="s">
        <v>1546</v>
      </c>
      <c r="G77" s="27"/>
      <c r="H77" s="27"/>
      <c r="I77" s="27"/>
      <c r="J77" s="27"/>
      <c r="K77" s="27"/>
      <c r="L77" s="27"/>
      <c r="M77" s="27"/>
      <c r="N77" s="342">
        <f>SUBTOTAL(9,G77:M77)</f>
        <v>0</v>
      </c>
      <c r="O77" s="345">
        <f>IFERROR(N77/$N$18*100,"0.00")</f>
        <v>0</v>
      </c>
    </row>
    <row r="78" spans="1:15" ht="12.75" x14ac:dyDescent="0.2">
      <c r="A78" s="321">
        <v>2</v>
      </c>
      <c r="B78" s="322">
        <v>2</v>
      </c>
      <c r="C78" s="322">
        <v>1</v>
      </c>
      <c r="D78" s="322">
        <v>7</v>
      </c>
      <c r="E78" s="322"/>
      <c r="F78" s="323" t="s">
        <v>1547</v>
      </c>
      <c r="G78" s="30">
        <f>G79</f>
        <v>0</v>
      </c>
      <c r="H78" s="30">
        <f t="shared" ref="H78:O78" si="33">H79</f>
        <v>0</v>
      </c>
      <c r="I78" s="30">
        <f t="shared" si="33"/>
        <v>0</v>
      </c>
      <c r="J78" s="30">
        <f t="shared" si="33"/>
        <v>0</v>
      </c>
      <c r="K78" s="30">
        <f t="shared" si="33"/>
        <v>0</v>
      </c>
      <c r="L78" s="30">
        <f t="shared" si="33"/>
        <v>0</v>
      </c>
      <c r="M78" s="30">
        <f t="shared" si="33"/>
        <v>1000000</v>
      </c>
      <c r="N78" s="30">
        <f t="shared" si="33"/>
        <v>1000000</v>
      </c>
      <c r="O78" s="53">
        <f t="shared" si="33"/>
        <v>9.9283006953580805E-2</v>
      </c>
    </row>
    <row r="79" spans="1:15" ht="12.75" x14ac:dyDescent="0.2">
      <c r="A79" s="331">
        <v>2</v>
      </c>
      <c r="B79" s="325">
        <v>2</v>
      </c>
      <c r="C79" s="325">
        <v>1</v>
      </c>
      <c r="D79" s="325">
        <v>7</v>
      </c>
      <c r="E79" s="325" t="s">
        <v>1491</v>
      </c>
      <c r="F79" s="332" t="s">
        <v>1547</v>
      </c>
      <c r="G79" s="27"/>
      <c r="H79" s="27"/>
      <c r="I79" s="27"/>
      <c r="J79" s="27"/>
      <c r="K79" s="27"/>
      <c r="L79" s="27"/>
      <c r="M79" s="27">
        <v>1000000</v>
      </c>
      <c r="N79" s="342">
        <f>SUBTOTAL(9,G79:M79)</f>
        <v>1000000</v>
      </c>
      <c r="O79" s="344">
        <f>IFERROR(N79/$N$18*100,"0.00")</f>
        <v>9.9283006953580805E-2</v>
      </c>
    </row>
    <row r="80" spans="1:15" ht="12.75" x14ac:dyDescent="0.2">
      <c r="A80" s="321">
        <v>2</v>
      </c>
      <c r="B80" s="322">
        <v>2</v>
      </c>
      <c r="C80" s="322">
        <v>1</v>
      </c>
      <c r="D80" s="322">
        <v>8</v>
      </c>
      <c r="E80" s="322"/>
      <c r="F80" s="323" t="s">
        <v>1548</v>
      </c>
      <c r="G80" s="30">
        <f>G81</f>
        <v>850000</v>
      </c>
      <c r="H80" s="30">
        <f t="shared" ref="H80:M80" si="34">H81</f>
        <v>875000</v>
      </c>
      <c r="I80" s="30">
        <f t="shared" si="34"/>
        <v>1500000</v>
      </c>
      <c r="J80" s="30">
        <f t="shared" si="34"/>
        <v>1100000</v>
      </c>
      <c r="K80" s="30">
        <f t="shared" si="34"/>
        <v>75000</v>
      </c>
      <c r="L80" s="30">
        <f t="shared" si="34"/>
        <v>0</v>
      </c>
      <c r="M80" s="30">
        <f t="shared" si="34"/>
        <v>0</v>
      </c>
      <c r="N80" s="30">
        <f>N81</f>
        <v>4400000</v>
      </c>
      <c r="O80" s="53">
        <f t="shared" ref="O80" si="35">O81</f>
        <v>0.43684523059575553</v>
      </c>
    </row>
    <row r="81" spans="1:15" ht="12.75" x14ac:dyDescent="0.2">
      <c r="A81" s="324">
        <v>2</v>
      </c>
      <c r="B81" s="325">
        <v>2</v>
      </c>
      <c r="C81" s="325">
        <v>1</v>
      </c>
      <c r="D81" s="325">
        <v>8</v>
      </c>
      <c r="E81" s="325" t="s">
        <v>1491</v>
      </c>
      <c r="F81" s="327" t="s">
        <v>1548</v>
      </c>
      <c r="G81" s="27">
        <v>850000</v>
      </c>
      <c r="H81" s="27">
        <v>875000</v>
      </c>
      <c r="I81" s="27">
        <v>1500000</v>
      </c>
      <c r="J81" s="27">
        <v>1100000</v>
      </c>
      <c r="K81" s="27">
        <v>75000</v>
      </c>
      <c r="L81" s="27"/>
      <c r="M81" s="27"/>
      <c r="N81" s="343">
        <f>SUBTOTAL(9,G81:M81)</f>
        <v>4400000</v>
      </c>
      <c r="O81" s="344">
        <f>IFERROR(N81/$N$18*100,"0.00")</f>
        <v>0.43684523059575553</v>
      </c>
    </row>
    <row r="82" spans="1:15" ht="12.75" x14ac:dyDescent="0.2">
      <c r="A82" s="318">
        <v>2</v>
      </c>
      <c r="B82" s="319">
        <v>2</v>
      </c>
      <c r="C82" s="319">
        <v>2</v>
      </c>
      <c r="D82" s="319"/>
      <c r="E82" s="319"/>
      <c r="F82" s="320" t="s">
        <v>1549</v>
      </c>
      <c r="G82" s="32">
        <f>+G83+G85</f>
        <v>725000</v>
      </c>
      <c r="H82" s="32">
        <f t="shared" ref="H82:O82" si="36">+H83+H85</f>
        <v>1762382.5</v>
      </c>
      <c r="I82" s="32">
        <f t="shared" si="36"/>
        <v>1100000</v>
      </c>
      <c r="J82" s="32">
        <f t="shared" si="36"/>
        <v>500000</v>
      </c>
      <c r="K82" s="32">
        <f t="shared" si="36"/>
        <v>0</v>
      </c>
      <c r="L82" s="32">
        <f t="shared" si="36"/>
        <v>0</v>
      </c>
      <c r="M82" s="32">
        <f t="shared" si="36"/>
        <v>900000</v>
      </c>
      <c r="N82" s="32">
        <f>+N83+N85</f>
        <v>4987382.5</v>
      </c>
      <c r="O82" s="32">
        <f t="shared" si="36"/>
        <v>0.49516233142766719</v>
      </c>
    </row>
    <row r="83" spans="1:15" ht="12.75" x14ac:dyDescent="0.2">
      <c r="A83" s="321">
        <v>2</v>
      </c>
      <c r="B83" s="322">
        <v>2</v>
      </c>
      <c r="C83" s="322">
        <v>2</v>
      </c>
      <c r="D83" s="322">
        <v>1</v>
      </c>
      <c r="E83" s="322"/>
      <c r="F83" s="323" t="s">
        <v>1550</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x14ac:dyDescent="0.2">
      <c r="A84" s="324">
        <v>2</v>
      </c>
      <c r="B84" s="325">
        <v>2</v>
      </c>
      <c r="C84" s="325">
        <v>2</v>
      </c>
      <c r="D84" s="325">
        <v>1</v>
      </c>
      <c r="E84" s="325" t="s">
        <v>1491</v>
      </c>
      <c r="F84" s="327" t="s">
        <v>1550</v>
      </c>
      <c r="G84" s="27"/>
      <c r="H84" s="27"/>
      <c r="I84" s="27"/>
      <c r="J84" s="27"/>
      <c r="K84" s="27"/>
      <c r="L84" s="27"/>
      <c r="M84" s="27"/>
      <c r="N84" s="342">
        <f>SUBTOTAL(9,G84:M84)</f>
        <v>0</v>
      </c>
      <c r="O84" s="345">
        <f>IFERROR(N84/$N$18*100,"0.00")</f>
        <v>0</v>
      </c>
    </row>
    <row r="85" spans="1:15" ht="12.75" x14ac:dyDescent="0.2">
      <c r="A85" s="321">
        <v>2</v>
      </c>
      <c r="B85" s="322">
        <v>2</v>
      </c>
      <c r="C85" s="322">
        <v>2</v>
      </c>
      <c r="D85" s="322">
        <v>2</v>
      </c>
      <c r="E85" s="322"/>
      <c r="F85" s="323" t="s">
        <v>1551</v>
      </c>
      <c r="G85" s="30">
        <f>G86</f>
        <v>725000</v>
      </c>
      <c r="H85" s="29">
        <f t="shared" ref="H85:O85" si="38">H86</f>
        <v>1762382.5</v>
      </c>
      <c r="I85" s="29">
        <f t="shared" si="38"/>
        <v>1100000</v>
      </c>
      <c r="J85" s="29">
        <f t="shared" si="38"/>
        <v>500000</v>
      </c>
      <c r="K85" s="29">
        <f t="shared" si="38"/>
        <v>0</v>
      </c>
      <c r="L85" s="29">
        <f t="shared" si="38"/>
        <v>0</v>
      </c>
      <c r="M85" s="29">
        <f t="shared" si="38"/>
        <v>900000</v>
      </c>
      <c r="N85" s="29">
        <f t="shared" si="38"/>
        <v>4987382.5</v>
      </c>
      <c r="O85" s="53">
        <f t="shared" si="38"/>
        <v>0.49516233142766719</v>
      </c>
    </row>
    <row r="86" spans="1:15" ht="12.75" x14ac:dyDescent="0.2">
      <c r="A86" s="324">
        <v>2</v>
      </c>
      <c r="B86" s="325">
        <v>2</v>
      </c>
      <c r="C86" s="325">
        <v>2</v>
      </c>
      <c r="D86" s="325">
        <v>2</v>
      </c>
      <c r="E86" s="325" t="s">
        <v>1491</v>
      </c>
      <c r="F86" s="327" t="s">
        <v>1551</v>
      </c>
      <c r="G86" s="27">
        <v>725000</v>
      </c>
      <c r="H86" s="27">
        <v>1762382.5</v>
      </c>
      <c r="I86" s="27">
        <v>1100000</v>
      </c>
      <c r="J86" s="27">
        <v>500000</v>
      </c>
      <c r="K86" s="27"/>
      <c r="L86" s="27"/>
      <c r="M86" s="27">
        <v>900000</v>
      </c>
      <c r="N86" s="342">
        <f>SUBTOTAL(9,G86:M86)</f>
        <v>4987382.5</v>
      </c>
      <c r="O86" s="345">
        <f>IFERROR(N86/$N$18*100,"0.00")</f>
        <v>0.49516233142766719</v>
      </c>
    </row>
    <row r="87" spans="1:15" ht="12.75" x14ac:dyDescent="0.2">
      <c r="A87" s="318">
        <v>2</v>
      </c>
      <c r="B87" s="319">
        <v>2</v>
      </c>
      <c r="C87" s="319">
        <v>3</v>
      </c>
      <c r="D87" s="319"/>
      <c r="E87" s="319"/>
      <c r="F87" s="320" t="s">
        <v>1552</v>
      </c>
      <c r="G87" s="32">
        <f>+G88+G90</f>
        <v>0</v>
      </c>
      <c r="H87" s="32">
        <f>+H88+H90</f>
        <v>0</v>
      </c>
      <c r="I87" s="32">
        <f t="shared" ref="I87:M87" si="39">+I88+I90</f>
        <v>0</v>
      </c>
      <c r="J87" s="32">
        <f t="shared" si="39"/>
        <v>0</v>
      </c>
      <c r="K87" s="32">
        <f t="shared" si="39"/>
        <v>0</v>
      </c>
      <c r="L87" s="32">
        <f t="shared" si="39"/>
        <v>0</v>
      </c>
      <c r="M87" s="32">
        <f t="shared" si="39"/>
        <v>60000</v>
      </c>
      <c r="N87" s="32">
        <f t="shared" ref="N87" si="40">+N88+N90</f>
        <v>60000</v>
      </c>
      <c r="O87" s="32">
        <f t="shared" ref="O87" si="41">+O88+O90</f>
        <v>5.9569804172148483E-3</v>
      </c>
    </row>
    <row r="88" spans="1:15" ht="12.75" x14ac:dyDescent="0.2">
      <c r="A88" s="321">
        <v>2</v>
      </c>
      <c r="B88" s="322">
        <v>2</v>
      </c>
      <c r="C88" s="322">
        <v>3</v>
      </c>
      <c r="D88" s="322">
        <v>1</v>
      </c>
      <c r="E88" s="322"/>
      <c r="F88" s="323" t="s">
        <v>1553</v>
      </c>
      <c r="G88" s="30">
        <f>G89</f>
        <v>0</v>
      </c>
      <c r="H88" s="30">
        <f t="shared" ref="H88:O88" si="42">H89</f>
        <v>0</v>
      </c>
      <c r="I88" s="30">
        <f t="shared" si="42"/>
        <v>0</v>
      </c>
      <c r="J88" s="30">
        <f t="shared" si="42"/>
        <v>0</v>
      </c>
      <c r="K88" s="30">
        <f t="shared" si="42"/>
        <v>0</v>
      </c>
      <c r="L88" s="30">
        <f t="shared" si="42"/>
        <v>0</v>
      </c>
      <c r="M88" s="30">
        <f t="shared" si="42"/>
        <v>60000</v>
      </c>
      <c r="N88" s="30">
        <f>N89</f>
        <v>60000</v>
      </c>
      <c r="O88" s="54">
        <f t="shared" si="42"/>
        <v>5.9569804172148483E-3</v>
      </c>
    </row>
    <row r="89" spans="1:15" ht="12.75" x14ac:dyDescent="0.2">
      <c r="A89" s="324">
        <v>2</v>
      </c>
      <c r="B89" s="325">
        <v>2</v>
      </c>
      <c r="C89" s="325">
        <v>3</v>
      </c>
      <c r="D89" s="325">
        <v>1</v>
      </c>
      <c r="E89" s="325" t="s">
        <v>1491</v>
      </c>
      <c r="F89" s="327" t="s">
        <v>1553</v>
      </c>
      <c r="G89" s="27"/>
      <c r="H89" s="27"/>
      <c r="I89" s="27"/>
      <c r="J89" s="27"/>
      <c r="K89" s="27"/>
      <c r="L89" s="27"/>
      <c r="M89" s="27">
        <v>60000</v>
      </c>
      <c r="N89" s="342">
        <f>SUBTOTAL(9,G89:M89)</f>
        <v>60000</v>
      </c>
      <c r="O89" s="344">
        <f>IFERROR(N89/$N$18*100,"0.00")</f>
        <v>5.9569804172148483E-3</v>
      </c>
    </row>
    <row r="90" spans="1:15" ht="12.75" x14ac:dyDescent="0.2">
      <c r="A90" s="321">
        <v>2</v>
      </c>
      <c r="B90" s="322">
        <v>2</v>
      </c>
      <c r="C90" s="322">
        <v>3</v>
      </c>
      <c r="D90" s="322">
        <v>2</v>
      </c>
      <c r="E90" s="322"/>
      <c r="F90" s="323" t="s">
        <v>1554</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31">
        <v>2</v>
      </c>
      <c r="B91" s="325">
        <v>2</v>
      </c>
      <c r="C91" s="325">
        <v>3</v>
      </c>
      <c r="D91" s="325">
        <v>2</v>
      </c>
      <c r="E91" s="325" t="s">
        <v>1491</v>
      </c>
      <c r="F91" s="332" t="s">
        <v>1554</v>
      </c>
      <c r="G91" s="27"/>
      <c r="H91" s="27"/>
      <c r="I91" s="27"/>
      <c r="J91" s="27"/>
      <c r="K91" s="27"/>
      <c r="L91" s="27"/>
      <c r="M91" s="27"/>
      <c r="N91" s="342">
        <f>SUBTOTAL(9,G91:M91)</f>
        <v>0</v>
      </c>
      <c r="O91" s="344">
        <f>IFERROR(N91/$N$18*100,"0.00")</f>
        <v>0</v>
      </c>
    </row>
    <row r="92" spans="1:15" ht="12.75" x14ac:dyDescent="0.2">
      <c r="A92" s="318">
        <v>2</v>
      </c>
      <c r="B92" s="319">
        <v>2</v>
      </c>
      <c r="C92" s="319">
        <v>4</v>
      </c>
      <c r="D92" s="319"/>
      <c r="E92" s="319"/>
      <c r="F92" s="320" t="s">
        <v>1555</v>
      </c>
      <c r="G92" s="32">
        <f>+G93+G95+G97</f>
        <v>0</v>
      </c>
      <c r="H92" s="32">
        <f t="shared" ref="H92:O92" si="44">+H93+H95+H97</f>
        <v>0</v>
      </c>
      <c r="I92" s="32">
        <f t="shared" si="44"/>
        <v>0</v>
      </c>
      <c r="J92" s="32">
        <f t="shared" si="44"/>
        <v>0</v>
      </c>
      <c r="K92" s="32">
        <f t="shared" si="44"/>
        <v>0</v>
      </c>
      <c r="L92" s="32">
        <f t="shared" si="44"/>
        <v>0</v>
      </c>
      <c r="M92" s="32">
        <f t="shared" si="44"/>
        <v>540000</v>
      </c>
      <c r="N92" s="32">
        <f>+N93+N95+N97</f>
        <v>540000</v>
      </c>
      <c r="O92" s="32">
        <f t="shared" si="44"/>
        <v>5.3612823754933633E-2</v>
      </c>
    </row>
    <row r="93" spans="1:15" ht="12.75" x14ac:dyDescent="0.2">
      <c r="A93" s="321">
        <v>2</v>
      </c>
      <c r="B93" s="322">
        <v>2</v>
      </c>
      <c r="C93" s="322">
        <v>4</v>
      </c>
      <c r="D93" s="322">
        <v>1</v>
      </c>
      <c r="E93" s="322"/>
      <c r="F93" s="330" t="s">
        <v>1556</v>
      </c>
      <c r="G93" s="30">
        <f>G94</f>
        <v>0</v>
      </c>
      <c r="H93" s="29">
        <f t="shared" ref="H93:O93" si="45">H94</f>
        <v>0</v>
      </c>
      <c r="I93" s="29">
        <f t="shared" si="45"/>
        <v>0</v>
      </c>
      <c r="J93" s="29">
        <f t="shared" si="45"/>
        <v>0</v>
      </c>
      <c r="K93" s="29">
        <f t="shared" si="45"/>
        <v>0</v>
      </c>
      <c r="L93" s="29">
        <f t="shared" si="45"/>
        <v>0</v>
      </c>
      <c r="M93" s="29">
        <f t="shared" si="45"/>
        <v>180000</v>
      </c>
      <c r="N93" s="29">
        <f t="shared" si="45"/>
        <v>180000</v>
      </c>
      <c r="O93" s="53">
        <f t="shared" si="45"/>
        <v>1.7870941251644543E-2</v>
      </c>
    </row>
    <row r="94" spans="1:15" ht="12.75" x14ac:dyDescent="0.2">
      <c r="A94" s="324">
        <v>2</v>
      </c>
      <c r="B94" s="325">
        <v>2</v>
      </c>
      <c r="C94" s="325">
        <v>4</v>
      </c>
      <c r="D94" s="325">
        <v>1</v>
      </c>
      <c r="E94" s="325" t="s">
        <v>1491</v>
      </c>
      <c r="F94" s="326" t="s">
        <v>1556</v>
      </c>
      <c r="G94" s="27"/>
      <c r="H94" s="27"/>
      <c r="I94" s="27"/>
      <c r="J94" s="27"/>
      <c r="K94" s="27"/>
      <c r="L94" s="27"/>
      <c r="M94" s="27">
        <v>180000</v>
      </c>
      <c r="N94" s="342">
        <f>SUBTOTAL(9,G94:M94)</f>
        <v>180000</v>
      </c>
      <c r="O94" s="345">
        <f>IFERROR(N94/$N$18*100,"0.00")</f>
        <v>1.7870941251644543E-2</v>
      </c>
    </row>
    <row r="95" spans="1:15" ht="12.75" x14ac:dyDescent="0.2">
      <c r="A95" s="321">
        <v>2</v>
      </c>
      <c r="B95" s="322">
        <v>2</v>
      </c>
      <c r="C95" s="322">
        <v>4</v>
      </c>
      <c r="D95" s="322">
        <v>2</v>
      </c>
      <c r="E95" s="322"/>
      <c r="F95" s="330" t="s">
        <v>1557</v>
      </c>
      <c r="G95" s="30">
        <f>G96</f>
        <v>0</v>
      </c>
      <c r="H95" s="29">
        <f t="shared" ref="H95:O95" si="46">H96</f>
        <v>0</v>
      </c>
      <c r="I95" s="29">
        <f t="shared" si="46"/>
        <v>0</v>
      </c>
      <c r="J95" s="29">
        <f t="shared" si="46"/>
        <v>0</v>
      </c>
      <c r="K95" s="29">
        <f t="shared" si="46"/>
        <v>0</v>
      </c>
      <c r="L95" s="29">
        <f t="shared" si="46"/>
        <v>0</v>
      </c>
      <c r="M95" s="29">
        <f t="shared" si="46"/>
        <v>360000</v>
      </c>
      <c r="N95" s="29">
        <f>N96</f>
        <v>360000</v>
      </c>
      <c r="O95" s="53">
        <f t="shared" si="46"/>
        <v>3.5741882503289087E-2</v>
      </c>
    </row>
    <row r="96" spans="1:15" ht="12.75" x14ac:dyDescent="0.2">
      <c r="A96" s="331">
        <v>2</v>
      </c>
      <c r="B96" s="325">
        <v>2</v>
      </c>
      <c r="C96" s="325">
        <v>4</v>
      </c>
      <c r="D96" s="325">
        <v>2</v>
      </c>
      <c r="E96" s="325" t="s">
        <v>1491</v>
      </c>
      <c r="F96" s="332" t="s">
        <v>1557</v>
      </c>
      <c r="G96" s="27"/>
      <c r="H96" s="27"/>
      <c r="I96" s="27"/>
      <c r="J96" s="27"/>
      <c r="K96" s="27"/>
      <c r="L96" s="27"/>
      <c r="M96" s="27">
        <v>360000</v>
      </c>
      <c r="N96" s="342">
        <f>SUBTOTAL(9,G96:M96)</f>
        <v>360000</v>
      </c>
      <c r="O96" s="345">
        <f>IFERROR(N96/$N$18*100,"0.00")</f>
        <v>3.5741882503289087E-2</v>
      </c>
    </row>
    <row r="97" spans="1:15" ht="12.75" x14ac:dyDescent="0.2">
      <c r="A97" s="321">
        <v>2</v>
      </c>
      <c r="B97" s="322">
        <v>2</v>
      </c>
      <c r="C97" s="322">
        <v>4</v>
      </c>
      <c r="D97" s="322">
        <v>4</v>
      </c>
      <c r="E97" s="322"/>
      <c r="F97" s="330" t="s">
        <v>1558</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31">
        <v>2</v>
      </c>
      <c r="B98" s="325">
        <v>2</v>
      </c>
      <c r="C98" s="325">
        <v>4</v>
      </c>
      <c r="D98" s="325">
        <v>4</v>
      </c>
      <c r="E98" s="325" t="s">
        <v>1491</v>
      </c>
      <c r="F98" s="332" t="s">
        <v>1558</v>
      </c>
      <c r="G98" s="27"/>
      <c r="H98" s="27"/>
      <c r="I98" s="27"/>
      <c r="J98" s="27"/>
      <c r="K98" s="27"/>
      <c r="L98" s="27"/>
      <c r="M98" s="27"/>
      <c r="N98" s="342">
        <f>SUBTOTAL(9,G98:M98)</f>
        <v>0</v>
      </c>
      <c r="O98" s="345">
        <f>IFERROR(N98/$N$18*100,"0.00")</f>
        <v>0</v>
      </c>
    </row>
    <row r="99" spans="1:15" ht="12.75" x14ac:dyDescent="0.2">
      <c r="A99" s="318">
        <v>2</v>
      </c>
      <c r="B99" s="319">
        <v>2</v>
      </c>
      <c r="C99" s="319">
        <v>5</v>
      </c>
      <c r="D99" s="319"/>
      <c r="E99" s="319"/>
      <c r="F99" s="320" t="s">
        <v>1559</v>
      </c>
      <c r="G99" s="32">
        <f>+G100+G102+G104+G110+G112+G114</f>
        <v>0</v>
      </c>
      <c r="H99" s="32">
        <f t="shared" ref="H99:M99" si="48">+H100+H102+H104+H110+H112+H114</f>
        <v>0</v>
      </c>
      <c r="I99" s="32">
        <f t="shared" si="48"/>
        <v>0</v>
      </c>
      <c r="J99" s="32">
        <f t="shared" si="48"/>
        <v>0</v>
      </c>
      <c r="K99" s="32">
        <f t="shared" si="48"/>
        <v>0</v>
      </c>
      <c r="L99" s="32">
        <f t="shared" si="48"/>
        <v>0</v>
      </c>
      <c r="M99" s="32">
        <f t="shared" si="48"/>
        <v>950000</v>
      </c>
      <c r="N99" s="32">
        <f>+N100+N102+N104+N110+N112+N114</f>
        <v>950000</v>
      </c>
      <c r="O99" s="32">
        <f>+O100+O102+O104+O110+O112+O114</f>
        <v>9.4318856605901752E-2</v>
      </c>
    </row>
    <row r="100" spans="1:15" ht="12.75" x14ac:dyDescent="0.2">
      <c r="A100" s="321">
        <v>2</v>
      </c>
      <c r="B100" s="322">
        <v>2</v>
      </c>
      <c r="C100" s="322">
        <v>5</v>
      </c>
      <c r="D100" s="322">
        <v>1</v>
      </c>
      <c r="E100" s="322"/>
      <c r="F100" s="330" t="s">
        <v>1560</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31">
        <v>2</v>
      </c>
      <c r="B101" s="325">
        <v>2</v>
      </c>
      <c r="C101" s="325">
        <v>5</v>
      </c>
      <c r="D101" s="325">
        <v>1</v>
      </c>
      <c r="E101" s="325" t="s">
        <v>1491</v>
      </c>
      <c r="F101" s="332" t="s">
        <v>1560</v>
      </c>
      <c r="G101" s="27"/>
      <c r="H101" s="27"/>
      <c r="I101" s="27"/>
      <c r="J101" s="27"/>
      <c r="K101" s="27"/>
      <c r="L101" s="27"/>
      <c r="M101" s="27"/>
      <c r="N101" s="342">
        <f>SUBTOTAL(9,G101:M101)</f>
        <v>0</v>
      </c>
      <c r="O101" s="345">
        <f>IFERROR(N101/$N$18*100,"0.00")</f>
        <v>0</v>
      </c>
    </row>
    <row r="102" spans="1:15" ht="12.75" x14ac:dyDescent="0.2">
      <c r="A102" s="333">
        <v>2</v>
      </c>
      <c r="B102" s="322">
        <v>2</v>
      </c>
      <c r="C102" s="322">
        <v>5</v>
      </c>
      <c r="D102" s="322">
        <v>2</v>
      </c>
      <c r="E102" s="322"/>
      <c r="F102" s="334" t="s">
        <v>1561</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31">
        <v>2</v>
      </c>
      <c r="B103" s="325">
        <v>2</v>
      </c>
      <c r="C103" s="325">
        <v>5</v>
      </c>
      <c r="D103" s="325">
        <v>2</v>
      </c>
      <c r="E103" s="325" t="s">
        <v>1491</v>
      </c>
      <c r="F103" s="332" t="s">
        <v>1561</v>
      </c>
      <c r="G103" s="27"/>
      <c r="H103" s="27"/>
      <c r="I103" s="27"/>
      <c r="J103" s="27"/>
      <c r="K103" s="27"/>
      <c r="L103" s="27"/>
      <c r="M103" s="27"/>
      <c r="N103" s="342">
        <f>SUBTOTAL(9,G103:M103)</f>
        <v>0</v>
      </c>
      <c r="O103" s="345">
        <f>IFERROR(N103/$N$18*100,"0.00")</f>
        <v>0</v>
      </c>
    </row>
    <row r="104" spans="1:15" ht="12.75" x14ac:dyDescent="0.2">
      <c r="A104" s="333">
        <v>2</v>
      </c>
      <c r="B104" s="322">
        <v>2</v>
      </c>
      <c r="C104" s="322">
        <v>5</v>
      </c>
      <c r="D104" s="322">
        <v>3</v>
      </c>
      <c r="E104" s="322"/>
      <c r="F104" s="334" t="s">
        <v>1562</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x14ac:dyDescent="0.2">
      <c r="A105" s="331">
        <v>2</v>
      </c>
      <c r="B105" s="325">
        <v>2</v>
      </c>
      <c r="C105" s="325">
        <v>5</v>
      </c>
      <c r="D105" s="325">
        <v>3</v>
      </c>
      <c r="E105" s="325" t="s">
        <v>1491</v>
      </c>
      <c r="F105" s="332" t="s">
        <v>1563</v>
      </c>
      <c r="G105" s="27"/>
      <c r="H105" s="27"/>
      <c r="I105" s="27"/>
      <c r="J105" s="27"/>
      <c r="K105" s="27"/>
      <c r="L105" s="27"/>
      <c r="M105" s="27"/>
      <c r="N105" s="342">
        <f>SUBTOTAL(9,G105:M105)</f>
        <v>0</v>
      </c>
      <c r="O105" s="345">
        <f>IFERROR(N105/$N$18*100,"0.00")</f>
        <v>0</v>
      </c>
    </row>
    <row r="106" spans="1:15" ht="12.75" x14ac:dyDescent="0.2">
      <c r="A106" s="331">
        <v>2</v>
      </c>
      <c r="B106" s="325">
        <v>2</v>
      </c>
      <c r="C106" s="325">
        <v>5</v>
      </c>
      <c r="D106" s="325">
        <v>3</v>
      </c>
      <c r="E106" s="325" t="s">
        <v>1493</v>
      </c>
      <c r="F106" s="332" t="s">
        <v>1564</v>
      </c>
      <c r="G106" s="27"/>
      <c r="H106" s="27"/>
      <c r="I106" s="27"/>
      <c r="J106" s="27"/>
      <c r="K106" s="27"/>
      <c r="L106" s="27"/>
      <c r="M106" s="27"/>
      <c r="N106" s="342">
        <f t="shared" ref="N106:N111" si="53">SUBTOTAL(9,G106:M106)</f>
        <v>0</v>
      </c>
      <c r="O106" s="345">
        <f t="shared" ref="O106:O111" si="54">IFERROR(N106/$N$18*100,"0.00")</f>
        <v>0</v>
      </c>
    </row>
    <row r="107" spans="1:15" ht="12.75" x14ac:dyDescent="0.2">
      <c r="A107" s="331">
        <v>2</v>
      </c>
      <c r="B107" s="325">
        <v>2</v>
      </c>
      <c r="C107" s="325">
        <v>5</v>
      </c>
      <c r="D107" s="325">
        <v>3</v>
      </c>
      <c r="E107" s="325" t="s">
        <v>1500</v>
      </c>
      <c r="F107" s="332" t="s">
        <v>1565</v>
      </c>
      <c r="G107" s="27"/>
      <c r="H107" s="27"/>
      <c r="I107" s="27"/>
      <c r="J107" s="27"/>
      <c r="K107" s="27"/>
      <c r="L107" s="27"/>
      <c r="M107" s="27"/>
      <c r="N107" s="342">
        <f t="shared" si="53"/>
        <v>0</v>
      </c>
      <c r="O107" s="345">
        <f t="shared" si="54"/>
        <v>0</v>
      </c>
    </row>
    <row r="108" spans="1:15" ht="12.75" x14ac:dyDescent="0.2">
      <c r="A108" s="331">
        <v>2</v>
      </c>
      <c r="B108" s="325">
        <v>2</v>
      </c>
      <c r="C108" s="325">
        <v>5</v>
      </c>
      <c r="D108" s="325">
        <v>3</v>
      </c>
      <c r="E108" s="325" t="s">
        <v>1515</v>
      </c>
      <c r="F108" s="332" t="s">
        <v>1566</v>
      </c>
      <c r="G108" s="27"/>
      <c r="H108" s="27"/>
      <c r="I108" s="27"/>
      <c r="J108" s="27"/>
      <c r="K108" s="27"/>
      <c r="L108" s="27"/>
      <c r="M108" s="27"/>
      <c r="N108" s="342">
        <f t="shared" si="53"/>
        <v>0</v>
      </c>
      <c r="O108" s="345">
        <f t="shared" si="54"/>
        <v>0</v>
      </c>
    </row>
    <row r="109" spans="1:15" ht="12.75" x14ac:dyDescent="0.2">
      <c r="A109" s="331">
        <v>2</v>
      </c>
      <c r="B109" s="325">
        <v>2</v>
      </c>
      <c r="C109" s="325">
        <v>5</v>
      </c>
      <c r="D109" s="325">
        <v>3</v>
      </c>
      <c r="E109" s="325" t="s">
        <v>1495</v>
      </c>
      <c r="F109" s="332" t="s">
        <v>1567</v>
      </c>
      <c r="G109" s="27"/>
      <c r="H109" s="27"/>
      <c r="I109" s="27"/>
      <c r="J109" s="27"/>
      <c r="K109" s="27"/>
      <c r="L109" s="27"/>
      <c r="M109" s="27"/>
      <c r="N109" s="342">
        <f t="shared" si="53"/>
        <v>0</v>
      </c>
      <c r="O109" s="345">
        <f t="shared" si="54"/>
        <v>0</v>
      </c>
    </row>
    <row r="110" spans="1:15" ht="12.75" x14ac:dyDescent="0.2">
      <c r="A110" s="321">
        <v>2</v>
      </c>
      <c r="B110" s="322">
        <v>2</v>
      </c>
      <c r="C110" s="322">
        <v>5</v>
      </c>
      <c r="D110" s="322">
        <v>4</v>
      </c>
      <c r="E110" s="322"/>
      <c r="F110" s="330" t="s">
        <v>1568</v>
      </c>
      <c r="G110" s="29">
        <f>+G111</f>
        <v>0</v>
      </c>
      <c r="H110" s="29">
        <f t="shared" ref="H110:O110" si="55">+H111</f>
        <v>0</v>
      </c>
      <c r="I110" s="29">
        <f t="shared" si="55"/>
        <v>0</v>
      </c>
      <c r="J110" s="29">
        <f t="shared" si="55"/>
        <v>0</v>
      </c>
      <c r="K110" s="29">
        <f t="shared" si="55"/>
        <v>0</v>
      </c>
      <c r="L110" s="29">
        <f t="shared" si="55"/>
        <v>0</v>
      </c>
      <c r="M110" s="29">
        <f t="shared" si="55"/>
        <v>950000</v>
      </c>
      <c r="N110" s="29">
        <f t="shared" si="55"/>
        <v>950000</v>
      </c>
      <c r="O110" s="54">
        <f t="shared" si="55"/>
        <v>9.4318856605901752E-2</v>
      </c>
    </row>
    <row r="111" spans="1:15" ht="12.75" x14ac:dyDescent="0.2">
      <c r="A111" s="331">
        <v>2</v>
      </c>
      <c r="B111" s="325">
        <v>2</v>
      </c>
      <c r="C111" s="325">
        <v>5</v>
      </c>
      <c r="D111" s="325">
        <v>4</v>
      </c>
      <c r="E111" s="325" t="s">
        <v>1491</v>
      </c>
      <c r="F111" s="332" t="s">
        <v>1568</v>
      </c>
      <c r="G111" s="27"/>
      <c r="H111" s="27"/>
      <c r="I111" s="27"/>
      <c r="J111" s="27"/>
      <c r="K111" s="27"/>
      <c r="L111" s="27"/>
      <c r="M111" s="27">
        <v>950000</v>
      </c>
      <c r="N111" s="342">
        <f t="shared" si="53"/>
        <v>950000</v>
      </c>
      <c r="O111" s="345">
        <f t="shared" si="54"/>
        <v>9.4318856605901752E-2</v>
      </c>
    </row>
    <row r="112" spans="1:15" ht="12.75" x14ac:dyDescent="0.2">
      <c r="A112" s="333">
        <v>2</v>
      </c>
      <c r="B112" s="322">
        <v>2</v>
      </c>
      <c r="C112" s="322">
        <v>5</v>
      </c>
      <c r="D112" s="322">
        <v>8</v>
      </c>
      <c r="E112" s="322"/>
      <c r="F112" s="334" t="s">
        <v>1569</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x14ac:dyDescent="0.2">
      <c r="A113" s="331">
        <v>2</v>
      </c>
      <c r="B113" s="325">
        <v>2</v>
      </c>
      <c r="C113" s="325">
        <v>5</v>
      </c>
      <c r="D113" s="325">
        <v>8</v>
      </c>
      <c r="E113" s="325" t="s">
        <v>1491</v>
      </c>
      <c r="F113" s="332" t="s">
        <v>1569</v>
      </c>
      <c r="G113" s="27"/>
      <c r="H113" s="27"/>
      <c r="I113" s="27"/>
      <c r="J113" s="27"/>
      <c r="K113" s="27"/>
      <c r="L113" s="27"/>
      <c r="M113" s="27"/>
      <c r="N113" s="342">
        <f>SUBTOTAL(9,G113:M113)</f>
        <v>0</v>
      </c>
      <c r="O113" s="345">
        <f>IFERROR(N113/$N$18*100,"0.00")</f>
        <v>0</v>
      </c>
    </row>
    <row r="114" spans="1:15" ht="12.75" x14ac:dyDescent="0.2">
      <c r="A114" s="333">
        <v>2</v>
      </c>
      <c r="B114" s="322">
        <v>2</v>
      </c>
      <c r="C114" s="322">
        <v>5</v>
      </c>
      <c r="D114" s="322">
        <v>9</v>
      </c>
      <c r="E114" s="322"/>
      <c r="F114" s="334" t="s">
        <v>1570</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31">
        <v>2</v>
      </c>
      <c r="B115" s="325">
        <v>2</v>
      </c>
      <c r="C115" s="325">
        <v>5</v>
      </c>
      <c r="D115" s="325">
        <v>8</v>
      </c>
      <c r="E115" s="325" t="s">
        <v>1491</v>
      </c>
      <c r="F115" s="332" t="s">
        <v>1571</v>
      </c>
      <c r="G115" s="27"/>
      <c r="H115" s="27"/>
      <c r="I115" s="27"/>
      <c r="J115" s="27"/>
      <c r="K115" s="27"/>
      <c r="L115" s="27"/>
      <c r="M115" s="27"/>
      <c r="N115" s="342">
        <f>SUBTOTAL(9,G115:M115)</f>
        <v>0</v>
      </c>
      <c r="O115" s="345">
        <f>IFERROR(N115/$N$18*100,"0.00")</f>
        <v>0</v>
      </c>
    </row>
    <row r="116" spans="1:15" ht="12.75" x14ac:dyDescent="0.2">
      <c r="A116" s="318">
        <v>2</v>
      </c>
      <c r="B116" s="319">
        <v>2</v>
      </c>
      <c r="C116" s="319">
        <v>6</v>
      </c>
      <c r="D116" s="319"/>
      <c r="E116" s="319"/>
      <c r="F116" s="320" t="s">
        <v>1572</v>
      </c>
      <c r="G116" s="32">
        <f>+G117+G119+G121+G123</f>
        <v>0</v>
      </c>
      <c r="H116" s="383">
        <f t="shared" ref="H116:M116" si="58">+H117+H119+H121+H123</f>
        <v>0</v>
      </c>
      <c r="I116" s="383">
        <f t="shared" si="58"/>
        <v>0</v>
      </c>
      <c r="J116" s="383">
        <f t="shared" si="58"/>
        <v>0</v>
      </c>
      <c r="K116" s="383">
        <f t="shared" si="58"/>
        <v>0</v>
      </c>
      <c r="L116" s="383">
        <f t="shared" si="58"/>
        <v>0</v>
      </c>
      <c r="M116" s="383">
        <f t="shared" si="58"/>
        <v>1300000</v>
      </c>
      <c r="N116" s="383">
        <f>+N117+N119+N121+N123</f>
        <v>1300000</v>
      </c>
      <c r="O116" s="52">
        <f>+O117+O119+O121+O123</f>
        <v>0.12906790903965504</v>
      </c>
    </row>
    <row r="117" spans="1:15" ht="12.75" x14ac:dyDescent="0.2">
      <c r="A117" s="321">
        <v>2</v>
      </c>
      <c r="B117" s="322">
        <v>2</v>
      </c>
      <c r="C117" s="322">
        <v>6</v>
      </c>
      <c r="D117" s="322">
        <v>1</v>
      </c>
      <c r="E117" s="322"/>
      <c r="F117" s="330" t="s">
        <v>1573</v>
      </c>
      <c r="G117" s="30">
        <f>G118</f>
        <v>0</v>
      </c>
      <c r="H117" s="29">
        <f t="shared" ref="H117:O117" si="59">H118</f>
        <v>0</v>
      </c>
      <c r="I117" s="29">
        <f t="shared" si="59"/>
        <v>0</v>
      </c>
      <c r="J117" s="29">
        <f t="shared" si="59"/>
        <v>0</v>
      </c>
      <c r="K117" s="29">
        <f t="shared" si="59"/>
        <v>0</v>
      </c>
      <c r="L117" s="29">
        <f t="shared" si="59"/>
        <v>0</v>
      </c>
      <c r="M117" s="29">
        <f t="shared" si="59"/>
        <v>800000</v>
      </c>
      <c r="N117" s="29">
        <f t="shared" si="59"/>
        <v>800000</v>
      </c>
      <c r="O117" s="53">
        <f t="shared" si="59"/>
        <v>7.9426405562864635E-2</v>
      </c>
    </row>
    <row r="118" spans="1:15" ht="12.75" x14ac:dyDescent="0.2">
      <c r="A118" s="331">
        <v>2</v>
      </c>
      <c r="B118" s="325">
        <v>2</v>
      </c>
      <c r="C118" s="325">
        <v>6</v>
      </c>
      <c r="D118" s="325">
        <v>1</v>
      </c>
      <c r="E118" s="325" t="s">
        <v>1491</v>
      </c>
      <c r="F118" s="332" t="s">
        <v>1573</v>
      </c>
      <c r="G118" s="27"/>
      <c r="H118" s="27"/>
      <c r="I118" s="27"/>
      <c r="J118" s="27"/>
      <c r="K118" s="27"/>
      <c r="L118" s="27"/>
      <c r="M118" s="27">
        <v>800000</v>
      </c>
      <c r="N118" s="342">
        <f>SUBTOTAL(9,G118:M118)</f>
        <v>800000</v>
      </c>
      <c r="O118" s="345">
        <f>IFERROR(N118/$N$18*100,"0.00")</f>
        <v>7.9426405562864635E-2</v>
      </c>
    </row>
    <row r="119" spans="1:15" ht="12.75" x14ac:dyDescent="0.2">
      <c r="A119" s="321">
        <v>2</v>
      </c>
      <c r="B119" s="322">
        <v>2</v>
      </c>
      <c r="C119" s="322">
        <v>6</v>
      </c>
      <c r="D119" s="322">
        <v>2</v>
      </c>
      <c r="E119" s="322"/>
      <c r="F119" s="330" t="s">
        <v>1574</v>
      </c>
      <c r="G119" s="30">
        <f>G120</f>
        <v>0</v>
      </c>
      <c r="H119" s="29">
        <f t="shared" ref="H119:O119" si="60">H120</f>
        <v>0</v>
      </c>
      <c r="I119" s="29">
        <f t="shared" si="60"/>
        <v>0</v>
      </c>
      <c r="J119" s="29">
        <f t="shared" si="60"/>
        <v>0</v>
      </c>
      <c r="K119" s="29">
        <f t="shared" si="60"/>
        <v>0</v>
      </c>
      <c r="L119" s="29">
        <f t="shared" si="60"/>
        <v>0</v>
      </c>
      <c r="M119" s="29">
        <f t="shared" si="60"/>
        <v>500000</v>
      </c>
      <c r="N119" s="29">
        <f t="shared" si="60"/>
        <v>500000</v>
      </c>
      <c r="O119" s="53">
        <f t="shared" si="60"/>
        <v>4.9641503476790402E-2</v>
      </c>
    </row>
    <row r="120" spans="1:15" ht="12.75" x14ac:dyDescent="0.2">
      <c r="A120" s="331">
        <v>2</v>
      </c>
      <c r="B120" s="325">
        <v>2</v>
      </c>
      <c r="C120" s="325">
        <v>6</v>
      </c>
      <c r="D120" s="325">
        <v>2</v>
      </c>
      <c r="E120" s="325" t="s">
        <v>1491</v>
      </c>
      <c r="F120" s="332" t="s">
        <v>1574</v>
      </c>
      <c r="G120" s="27"/>
      <c r="H120" s="27"/>
      <c r="I120" s="27"/>
      <c r="J120" s="27"/>
      <c r="K120" s="27"/>
      <c r="L120" s="27"/>
      <c r="M120" s="27">
        <v>500000</v>
      </c>
      <c r="N120" s="342">
        <f>SUBTOTAL(9,G120:M120)</f>
        <v>500000</v>
      </c>
      <c r="O120" s="345">
        <f>IFERROR(N120/$N$18*100,"0.00")</f>
        <v>4.9641503476790402E-2</v>
      </c>
    </row>
    <row r="121" spans="1:15" ht="12.75" x14ac:dyDescent="0.2">
      <c r="A121" s="321">
        <v>2</v>
      </c>
      <c r="B121" s="322">
        <v>2</v>
      </c>
      <c r="C121" s="322">
        <v>6</v>
      </c>
      <c r="D121" s="322">
        <v>3</v>
      </c>
      <c r="E121" s="322"/>
      <c r="F121" s="330" t="s">
        <v>1575</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31">
        <v>2</v>
      </c>
      <c r="B122" s="325">
        <v>2</v>
      </c>
      <c r="C122" s="325">
        <v>6</v>
      </c>
      <c r="D122" s="325">
        <v>3</v>
      </c>
      <c r="E122" s="325" t="s">
        <v>1491</v>
      </c>
      <c r="F122" s="332" t="s">
        <v>1575</v>
      </c>
      <c r="G122" s="27"/>
      <c r="H122" s="27"/>
      <c r="I122" s="27"/>
      <c r="J122" s="27"/>
      <c r="K122" s="27"/>
      <c r="L122" s="27"/>
      <c r="M122" s="27"/>
      <c r="N122" s="342">
        <f>SUBTOTAL(9,G122:M122)</f>
        <v>0</v>
      </c>
      <c r="O122" s="345">
        <f>IFERROR(N122/$N$18*100,"0.00")</f>
        <v>0</v>
      </c>
    </row>
    <row r="123" spans="1:15" ht="12.75" x14ac:dyDescent="0.2">
      <c r="A123" s="333">
        <v>2</v>
      </c>
      <c r="B123" s="322">
        <v>2</v>
      </c>
      <c r="C123" s="322">
        <v>6</v>
      </c>
      <c r="D123" s="322">
        <v>9</v>
      </c>
      <c r="E123" s="322"/>
      <c r="F123" s="334" t="s">
        <v>1576</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31">
        <v>2</v>
      </c>
      <c r="B124" s="325">
        <v>2</v>
      </c>
      <c r="C124" s="325">
        <v>6</v>
      </c>
      <c r="D124" s="325">
        <v>9</v>
      </c>
      <c r="E124" s="325" t="s">
        <v>1491</v>
      </c>
      <c r="F124" s="332" t="s">
        <v>1576</v>
      </c>
      <c r="G124" s="27"/>
      <c r="H124" s="27"/>
      <c r="I124" s="27"/>
      <c r="J124" s="27"/>
      <c r="K124" s="27"/>
      <c r="L124" s="27"/>
      <c r="M124" s="27"/>
      <c r="N124" s="342">
        <f>SUBTOTAL(9,G124:M124)</f>
        <v>0</v>
      </c>
      <c r="O124" s="345">
        <f>IFERROR(N124/$N$18*100,"0.00")</f>
        <v>0</v>
      </c>
    </row>
    <row r="125" spans="1:15" ht="12.75" x14ac:dyDescent="0.2">
      <c r="A125" s="318">
        <v>2</v>
      </c>
      <c r="B125" s="319">
        <v>2</v>
      </c>
      <c r="C125" s="319">
        <v>7</v>
      </c>
      <c r="D125" s="319"/>
      <c r="E125" s="319"/>
      <c r="F125" s="320" t="s">
        <v>1577</v>
      </c>
      <c r="G125" s="32">
        <f>+G126+G131+G141</f>
        <v>0</v>
      </c>
      <c r="H125" s="383">
        <f t="shared" ref="H125:M125" si="63">+H126+H128+H130+H136+H138+H140+H142+H144</f>
        <v>0</v>
      </c>
      <c r="I125" s="383">
        <f t="shared" si="63"/>
        <v>0</v>
      </c>
      <c r="J125" s="383">
        <f t="shared" si="63"/>
        <v>0</v>
      </c>
      <c r="K125" s="383">
        <f t="shared" si="63"/>
        <v>0</v>
      </c>
      <c r="L125" s="383">
        <f t="shared" si="63"/>
        <v>0</v>
      </c>
      <c r="M125" s="383">
        <f t="shared" si="63"/>
        <v>4700000</v>
      </c>
      <c r="N125" s="383">
        <f>+N131+N126</f>
        <v>4575000</v>
      </c>
      <c r="O125" s="52">
        <f>+O126+O128+O130+O136+O138+O140+O142+O144</f>
        <v>0.46663013268182979</v>
      </c>
    </row>
    <row r="126" spans="1:15" ht="12.75" x14ac:dyDescent="0.2">
      <c r="A126" s="333">
        <v>2</v>
      </c>
      <c r="B126" s="322">
        <v>2</v>
      </c>
      <c r="C126" s="322">
        <v>7</v>
      </c>
      <c r="D126" s="322">
        <v>1</v>
      </c>
      <c r="E126" s="322"/>
      <c r="F126" s="334" t="s">
        <v>1578</v>
      </c>
      <c r="G126" s="30">
        <f>SUM(G127:G130)</f>
        <v>0</v>
      </c>
      <c r="H126" s="30">
        <f t="shared" ref="H126:N126" si="64">SUM(H127:H130)</f>
        <v>0</v>
      </c>
      <c r="I126" s="30">
        <f t="shared" si="64"/>
        <v>0</v>
      </c>
      <c r="J126" s="30">
        <f t="shared" si="64"/>
        <v>0</v>
      </c>
      <c r="K126" s="30">
        <f t="shared" si="64"/>
        <v>0</v>
      </c>
      <c r="L126" s="30">
        <f t="shared" si="64"/>
        <v>0</v>
      </c>
      <c r="M126" s="30">
        <f t="shared" si="64"/>
        <v>2850000</v>
      </c>
      <c r="N126" s="30">
        <f t="shared" si="64"/>
        <v>2850000</v>
      </c>
      <c r="O126" s="54">
        <f>SUM(O127:O130)</f>
        <v>0.28295656981770528</v>
      </c>
    </row>
    <row r="127" spans="1:15" ht="12.75" x14ac:dyDescent="0.2">
      <c r="A127" s="324">
        <v>2</v>
      </c>
      <c r="B127" s="325">
        <v>2</v>
      </c>
      <c r="C127" s="325">
        <v>7</v>
      </c>
      <c r="D127" s="325">
        <v>1</v>
      </c>
      <c r="E127" s="325" t="s">
        <v>1491</v>
      </c>
      <c r="F127" s="335" t="s">
        <v>1579</v>
      </c>
      <c r="G127" s="27"/>
      <c r="H127" s="27"/>
      <c r="I127" s="27"/>
      <c r="J127" s="27"/>
      <c r="K127" s="27"/>
      <c r="L127" s="27"/>
      <c r="M127" s="27">
        <v>1000000</v>
      </c>
      <c r="N127" s="342">
        <f>SUBTOTAL(9,G127:M127)</f>
        <v>1000000</v>
      </c>
      <c r="O127" s="345">
        <f>IFERROR(N127/$N$18*100,"0.00")</f>
        <v>9.9283006953580805E-2</v>
      </c>
    </row>
    <row r="128" spans="1:15" ht="12.75" x14ac:dyDescent="0.2">
      <c r="A128" s="324">
        <v>2</v>
      </c>
      <c r="B128" s="325">
        <v>2</v>
      </c>
      <c r="C128" s="325">
        <v>7</v>
      </c>
      <c r="D128" s="325">
        <v>1</v>
      </c>
      <c r="E128" s="325" t="s">
        <v>1497</v>
      </c>
      <c r="F128" s="335" t="s">
        <v>1580</v>
      </c>
      <c r="G128" s="27"/>
      <c r="H128" s="27"/>
      <c r="I128" s="27"/>
      <c r="J128" s="27"/>
      <c r="K128" s="27"/>
      <c r="L128" s="27"/>
      <c r="M128" s="27">
        <v>975000</v>
      </c>
      <c r="N128" s="342">
        <f t="shared" ref="N128:N130" si="65">SUBTOTAL(9,G128:M128)</f>
        <v>975000</v>
      </c>
      <c r="O128" s="345">
        <f t="shared" ref="O128:O142" si="66">IFERROR(N128/$N$18*100,"0.00")</f>
        <v>9.6800931779741278E-2</v>
      </c>
    </row>
    <row r="129" spans="1:15" ht="12.75" x14ac:dyDescent="0.2">
      <c r="A129" s="324">
        <v>2</v>
      </c>
      <c r="B129" s="325">
        <v>2</v>
      </c>
      <c r="C129" s="325">
        <v>7</v>
      </c>
      <c r="D129" s="325">
        <v>1</v>
      </c>
      <c r="E129" s="325" t="s">
        <v>1524</v>
      </c>
      <c r="F129" s="335" t="s">
        <v>1581</v>
      </c>
      <c r="G129" s="27"/>
      <c r="H129" s="27"/>
      <c r="I129" s="27"/>
      <c r="J129" s="27"/>
      <c r="K129" s="27"/>
      <c r="L129" s="27"/>
      <c r="M129" s="27"/>
      <c r="N129" s="342">
        <f t="shared" si="65"/>
        <v>0</v>
      </c>
      <c r="O129" s="345">
        <f t="shared" si="66"/>
        <v>0</v>
      </c>
    </row>
    <row r="130" spans="1:15" ht="12.75" x14ac:dyDescent="0.2">
      <c r="A130" s="324">
        <v>2</v>
      </c>
      <c r="B130" s="325">
        <v>2</v>
      </c>
      <c r="C130" s="325">
        <v>7</v>
      </c>
      <c r="D130" s="325">
        <v>1</v>
      </c>
      <c r="E130" s="325" t="s">
        <v>1582</v>
      </c>
      <c r="F130" s="335" t="s">
        <v>1583</v>
      </c>
      <c r="G130" s="27"/>
      <c r="H130" s="27"/>
      <c r="I130" s="27"/>
      <c r="J130" s="27"/>
      <c r="K130" s="27"/>
      <c r="L130" s="27"/>
      <c r="M130" s="27">
        <v>875000</v>
      </c>
      <c r="N130" s="342">
        <f t="shared" si="65"/>
        <v>875000</v>
      </c>
      <c r="O130" s="345">
        <f t="shared" si="66"/>
        <v>8.6872631084383201E-2</v>
      </c>
    </row>
    <row r="131" spans="1:15" ht="12.75" x14ac:dyDescent="0.2">
      <c r="A131" s="321">
        <v>2</v>
      </c>
      <c r="B131" s="322">
        <v>2</v>
      </c>
      <c r="C131" s="322">
        <v>7</v>
      </c>
      <c r="D131" s="322">
        <v>2</v>
      </c>
      <c r="E131" s="322"/>
      <c r="F131" s="330" t="s">
        <v>1584</v>
      </c>
      <c r="G131" s="30">
        <f>SUM(G132:G140)</f>
        <v>0</v>
      </c>
      <c r="H131" s="30">
        <f t="shared" ref="H131:O131" si="67">SUM(H132:H140)</f>
        <v>0</v>
      </c>
      <c r="I131" s="30">
        <f t="shared" si="67"/>
        <v>0</v>
      </c>
      <c r="J131" s="30">
        <f t="shared" si="67"/>
        <v>0</v>
      </c>
      <c r="K131" s="30">
        <f t="shared" si="67"/>
        <v>0</v>
      </c>
      <c r="L131" s="30">
        <f t="shared" si="67"/>
        <v>0</v>
      </c>
      <c r="M131" s="30">
        <f t="shared" si="67"/>
        <v>1725000</v>
      </c>
      <c r="N131" s="30">
        <f>SUM(N132:N140)</f>
        <v>1725000</v>
      </c>
      <c r="O131" s="54">
        <f t="shared" si="67"/>
        <v>0.17126318699492687</v>
      </c>
    </row>
    <row r="132" spans="1:15" ht="12.75" x14ac:dyDescent="0.2">
      <c r="A132" s="324">
        <v>2</v>
      </c>
      <c r="B132" s="325">
        <v>2</v>
      </c>
      <c r="C132" s="325">
        <v>7</v>
      </c>
      <c r="D132" s="325">
        <v>2</v>
      </c>
      <c r="E132" s="325" t="s">
        <v>1491</v>
      </c>
      <c r="F132" s="335" t="s">
        <v>1585</v>
      </c>
      <c r="G132" s="27"/>
      <c r="H132" s="27"/>
      <c r="I132" s="27"/>
      <c r="J132" s="27"/>
      <c r="K132" s="27"/>
      <c r="L132" s="27"/>
      <c r="M132" s="27">
        <v>800000</v>
      </c>
      <c r="N132" s="343">
        <f>SUBTOTAL(9,G132:M132)</f>
        <v>800000</v>
      </c>
      <c r="O132" s="345">
        <f t="shared" si="66"/>
        <v>7.9426405562864635E-2</v>
      </c>
    </row>
    <row r="133" spans="1:15" ht="12.75" x14ac:dyDescent="0.2">
      <c r="A133" s="324">
        <v>2</v>
      </c>
      <c r="B133" s="325">
        <v>2</v>
      </c>
      <c r="C133" s="325">
        <v>7</v>
      </c>
      <c r="D133" s="325">
        <v>2</v>
      </c>
      <c r="E133" s="325" t="s">
        <v>1493</v>
      </c>
      <c r="F133" s="335" t="s">
        <v>1586</v>
      </c>
      <c r="G133" s="27"/>
      <c r="H133" s="27"/>
      <c r="I133" s="27"/>
      <c r="J133" s="27"/>
      <c r="K133" s="27"/>
      <c r="L133" s="27"/>
      <c r="M133" s="27">
        <v>925000</v>
      </c>
      <c r="N133" s="343">
        <f t="shared" ref="N133:N142" si="68">SUBTOTAL(9,G133:M133)</f>
        <v>925000</v>
      </c>
      <c r="O133" s="345">
        <f t="shared" si="66"/>
        <v>9.1836781432062239E-2</v>
      </c>
    </row>
    <row r="134" spans="1:15" ht="12.75" x14ac:dyDescent="0.2">
      <c r="A134" s="324">
        <v>2</v>
      </c>
      <c r="B134" s="325">
        <v>2</v>
      </c>
      <c r="C134" s="325">
        <v>7</v>
      </c>
      <c r="D134" s="325">
        <v>2</v>
      </c>
      <c r="E134" s="325" t="s">
        <v>1500</v>
      </c>
      <c r="F134" s="335" t="s">
        <v>1587</v>
      </c>
      <c r="G134" s="27"/>
      <c r="H134" s="27"/>
      <c r="I134" s="27"/>
      <c r="J134" s="27"/>
      <c r="K134" s="27"/>
      <c r="L134" s="27"/>
      <c r="M134" s="27"/>
      <c r="N134" s="343">
        <f t="shared" si="68"/>
        <v>0</v>
      </c>
      <c r="O134" s="345">
        <f t="shared" si="66"/>
        <v>0</v>
      </c>
    </row>
    <row r="135" spans="1:15" ht="12.75" x14ac:dyDescent="0.2">
      <c r="A135" s="324">
        <v>2</v>
      </c>
      <c r="B135" s="325">
        <v>2</v>
      </c>
      <c r="C135" s="325">
        <v>7</v>
      </c>
      <c r="D135" s="325">
        <v>2</v>
      </c>
      <c r="E135" s="325" t="s">
        <v>1515</v>
      </c>
      <c r="F135" s="335" t="s">
        <v>1588</v>
      </c>
      <c r="G135" s="27"/>
      <c r="H135" s="27"/>
      <c r="I135" s="27"/>
      <c r="J135" s="27"/>
      <c r="K135" s="27"/>
      <c r="L135" s="27"/>
      <c r="M135" s="27"/>
      <c r="N135" s="343">
        <f t="shared" si="68"/>
        <v>0</v>
      </c>
      <c r="O135" s="345">
        <f t="shared" si="66"/>
        <v>0</v>
      </c>
    </row>
    <row r="136" spans="1:15" ht="12.75" x14ac:dyDescent="0.2">
      <c r="A136" s="324">
        <v>2</v>
      </c>
      <c r="B136" s="325">
        <v>2</v>
      </c>
      <c r="C136" s="325">
        <v>7</v>
      </c>
      <c r="D136" s="325">
        <v>2</v>
      </c>
      <c r="E136" s="325" t="s">
        <v>1495</v>
      </c>
      <c r="F136" s="335" t="s">
        <v>1589</v>
      </c>
      <c r="G136" s="27"/>
      <c r="H136" s="27"/>
      <c r="I136" s="27"/>
      <c r="J136" s="27"/>
      <c r="K136" s="27"/>
      <c r="L136" s="27"/>
      <c r="M136" s="27"/>
      <c r="N136" s="343">
        <f t="shared" si="68"/>
        <v>0</v>
      </c>
      <c r="O136" s="345">
        <f t="shared" si="66"/>
        <v>0</v>
      </c>
    </row>
    <row r="137" spans="1:15" ht="12.75" x14ac:dyDescent="0.2">
      <c r="A137" s="324">
        <v>2</v>
      </c>
      <c r="B137" s="325">
        <v>2</v>
      </c>
      <c r="C137" s="325">
        <v>7</v>
      </c>
      <c r="D137" s="325">
        <v>2</v>
      </c>
      <c r="E137" s="325" t="s">
        <v>1497</v>
      </c>
      <c r="F137" s="336" t="s">
        <v>1590</v>
      </c>
      <c r="G137" s="27"/>
      <c r="H137" s="27"/>
      <c r="I137" s="27"/>
      <c r="J137" s="27"/>
      <c r="K137" s="27"/>
      <c r="L137" s="27"/>
      <c r="M137" s="27"/>
      <c r="N137" s="343">
        <f t="shared" si="68"/>
        <v>0</v>
      </c>
      <c r="O137" s="345">
        <f t="shared" si="66"/>
        <v>0</v>
      </c>
    </row>
    <row r="138" spans="1:15" ht="12.75" x14ac:dyDescent="0.2">
      <c r="A138" s="324">
        <v>2</v>
      </c>
      <c r="B138" s="325">
        <v>2</v>
      </c>
      <c r="C138" s="325">
        <v>7</v>
      </c>
      <c r="D138" s="325">
        <v>2</v>
      </c>
      <c r="E138" s="325" t="s">
        <v>1524</v>
      </c>
      <c r="F138" s="336" t="s">
        <v>1591</v>
      </c>
      <c r="G138" s="27"/>
      <c r="H138" s="27"/>
      <c r="I138" s="27"/>
      <c r="J138" s="27"/>
      <c r="K138" s="27"/>
      <c r="L138" s="27"/>
      <c r="M138" s="27"/>
      <c r="N138" s="343">
        <f t="shared" si="68"/>
        <v>0</v>
      </c>
      <c r="O138" s="345">
        <f t="shared" si="66"/>
        <v>0</v>
      </c>
    </row>
    <row r="139" spans="1:15" ht="12.75" x14ac:dyDescent="0.2">
      <c r="A139" s="324">
        <v>2</v>
      </c>
      <c r="B139" s="325">
        <v>2</v>
      </c>
      <c r="C139" s="325">
        <v>7</v>
      </c>
      <c r="D139" s="325">
        <v>2</v>
      </c>
      <c r="E139" s="325" t="s">
        <v>1504</v>
      </c>
      <c r="F139" s="336" t="s">
        <v>1592</v>
      </c>
      <c r="G139" s="27"/>
      <c r="H139" s="27"/>
      <c r="I139" s="27"/>
      <c r="J139" s="27"/>
      <c r="K139" s="27"/>
      <c r="L139" s="27"/>
      <c r="M139" s="27"/>
      <c r="N139" s="343">
        <f t="shared" si="68"/>
        <v>0</v>
      </c>
      <c r="O139" s="345">
        <f t="shared" si="66"/>
        <v>0</v>
      </c>
    </row>
    <row r="140" spans="1:15" ht="12.75" x14ac:dyDescent="0.2">
      <c r="A140" s="324">
        <v>2</v>
      </c>
      <c r="B140" s="325">
        <v>2</v>
      </c>
      <c r="C140" s="325">
        <v>7</v>
      </c>
      <c r="D140" s="325">
        <v>2</v>
      </c>
      <c r="E140" s="325" t="s">
        <v>1582</v>
      </c>
      <c r="F140" s="336" t="s">
        <v>1593</v>
      </c>
      <c r="G140" s="27"/>
      <c r="H140" s="27"/>
      <c r="I140" s="27"/>
      <c r="J140" s="27"/>
      <c r="K140" s="27"/>
      <c r="L140" s="27"/>
      <c r="M140" s="27"/>
      <c r="N140" s="343">
        <f t="shared" si="68"/>
        <v>0</v>
      </c>
      <c r="O140" s="345">
        <f t="shared" si="66"/>
        <v>0</v>
      </c>
    </row>
    <row r="141" spans="1:15" ht="12.75" x14ac:dyDescent="0.2">
      <c r="A141" s="321">
        <v>2</v>
      </c>
      <c r="B141" s="322">
        <v>2</v>
      </c>
      <c r="C141" s="322">
        <v>7</v>
      </c>
      <c r="D141" s="322">
        <v>3</v>
      </c>
      <c r="E141" s="322"/>
      <c r="F141" s="330" t="s">
        <v>1594</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24">
        <v>2</v>
      </c>
      <c r="B142" s="325">
        <v>2</v>
      </c>
      <c r="C142" s="325">
        <v>7</v>
      </c>
      <c r="D142" s="325">
        <v>3</v>
      </c>
      <c r="E142" s="325" t="s">
        <v>1491</v>
      </c>
      <c r="F142" s="326" t="s">
        <v>1594</v>
      </c>
      <c r="G142" s="27"/>
      <c r="H142" s="27"/>
      <c r="I142" s="27"/>
      <c r="J142" s="27"/>
      <c r="K142" s="27"/>
      <c r="L142" s="27"/>
      <c r="M142" s="27"/>
      <c r="N142" s="343">
        <f t="shared" si="68"/>
        <v>0</v>
      </c>
      <c r="O142" s="345">
        <f t="shared" si="66"/>
        <v>0</v>
      </c>
    </row>
    <row r="143" spans="1:15" ht="12.75" x14ac:dyDescent="0.2">
      <c r="A143" s="318">
        <v>2</v>
      </c>
      <c r="B143" s="319">
        <v>2</v>
      </c>
      <c r="C143" s="319">
        <v>8</v>
      </c>
      <c r="D143" s="319"/>
      <c r="E143" s="319"/>
      <c r="F143" s="320" t="s">
        <v>1595</v>
      </c>
      <c r="G143" s="32">
        <f>+G144+G146+G148+G150+G154+G157+G164</f>
        <v>1625000</v>
      </c>
      <c r="H143" s="32">
        <f t="shared" ref="H143:O143" si="70">+H144+H146+H148+H150+H154+H157+H164</f>
        <v>2540000</v>
      </c>
      <c r="I143" s="32">
        <f t="shared" si="70"/>
        <v>2940000</v>
      </c>
      <c r="J143" s="32">
        <f t="shared" si="70"/>
        <v>1125000</v>
      </c>
      <c r="K143" s="32">
        <f t="shared" si="70"/>
        <v>50000</v>
      </c>
      <c r="L143" s="32">
        <f t="shared" si="70"/>
        <v>50000</v>
      </c>
      <c r="M143" s="32">
        <f t="shared" si="70"/>
        <v>6420000</v>
      </c>
      <c r="N143" s="32">
        <f>+N144+N146+N148+N150+N154+N157+N164</f>
        <v>14750000</v>
      </c>
      <c r="O143" s="32">
        <f t="shared" si="70"/>
        <v>1.4644243525653167</v>
      </c>
    </row>
    <row r="144" spans="1:15" ht="12.75" x14ac:dyDescent="0.2">
      <c r="A144" s="321">
        <v>2</v>
      </c>
      <c r="B144" s="322">
        <v>2</v>
      </c>
      <c r="C144" s="322">
        <v>8</v>
      </c>
      <c r="D144" s="322">
        <v>1</v>
      </c>
      <c r="E144" s="322"/>
      <c r="F144" s="330" t="s">
        <v>1596</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x14ac:dyDescent="0.2">
      <c r="A145" s="324">
        <v>2</v>
      </c>
      <c r="B145" s="325">
        <v>2</v>
      </c>
      <c r="C145" s="325">
        <v>8</v>
      </c>
      <c r="D145" s="325">
        <v>1</v>
      </c>
      <c r="E145" s="325" t="s">
        <v>1491</v>
      </c>
      <c r="F145" s="326" t="s">
        <v>1596</v>
      </c>
      <c r="G145" s="27"/>
      <c r="H145" s="27"/>
      <c r="I145" s="27"/>
      <c r="J145" s="27"/>
      <c r="K145" s="27"/>
      <c r="L145" s="27"/>
      <c r="M145" s="27"/>
      <c r="N145" s="342">
        <f>SUBTOTAL(9,G145:M145)</f>
        <v>0</v>
      </c>
      <c r="O145" s="345">
        <f>IFERROR(N145/$N$18*100,"0.00")</f>
        <v>0</v>
      </c>
    </row>
    <row r="146" spans="1:15" ht="12.75" x14ac:dyDescent="0.2">
      <c r="A146" s="321">
        <v>2</v>
      </c>
      <c r="B146" s="322">
        <v>2</v>
      </c>
      <c r="C146" s="322">
        <v>8</v>
      </c>
      <c r="D146" s="322">
        <v>2</v>
      </c>
      <c r="E146" s="322"/>
      <c r="F146" s="330" t="s">
        <v>1597</v>
      </c>
      <c r="G146" s="30">
        <f>G147</f>
        <v>0</v>
      </c>
      <c r="H146" s="30">
        <f t="shared" ref="H146:O148" si="72">H147</f>
        <v>0</v>
      </c>
      <c r="I146" s="30">
        <f t="shared" si="72"/>
        <v>0</v>
      </c>
      <c r="J146" s="30">
        <f t="shared" si="72"/>
        <v>0</v>
      </c>
      <c r="K146" s="30">
        <f t="shared" si="72"/>
        <v>0</v>
      </c>
      <c r="L146" s="30">
        <f t="shared" si="72"/>
        <v>0</v>
      </c>
      <c r="M146" s="30">
        <f t="shared" si="72"/>
        <v>100000</v>
      </c>
      <c r="N146" s="30">
        <f t="shared" si="72"/>
        <v>100000</v>
      </c>
      <c r="O146" s="53">
        <f t="shared" si="72"/>
        <v>9.9283006953580794E-3</v>
      </c>
    </row>
    <row r="147" spans="1:15" ht="12.75" x14ac:dyDescent="0.2">
      <c r="A147" s="324">
        <v>2</v>
      </c>
      <c r="B147" s="325">
        <v>2</v>
      </c>
      <c r="C147" s="325">
        <v>8</v>
      </c>
      <c r="D147" s="325">
        <v>2</v>
      </c>
      <c r="E147" s="325" t="s">
        <v>1491</v>
      </c>
      <c r="F147" s="326" t="s">
        <v>1598</v>
      </c>
      <c r="G147" s="27"/>
      <c r="H147" s="27"/>
      <c r="I147" s="27"/>
      <c r="J147" s="27"/>
      <c r="K147" s="27"/>
      <c r="L147" s="27"/>
      <c r="M147" s="27">
        <v>100000</v>
      </c>
      <c r="N147" s="343">
        <f>SUBTOTAL(9,G147:M147)</f>
        <v>100000</v>
      </c>
      <c r="O147" s="344">
        <f>IFERROR(N147/$N$18*100,"0.00")</f>
        <v>9.9283006953580794E-3</v>
      </c>
    </row>
    <row r="148" spans="1:15" ht="12.75" x14ac:dyDescent="0.2">
      <c r="A148" s="321">
        <v>2</v>
      </c>
      <c r="B148" s="322">
        <v>2</v>
      </c>
      <c r="C148" s="322">
        <v>8</v>
      </c>
      <c r="D148" s="322">
        <v>4</v>
      </c>
      <c r="E148" s="322"/>
      <c r="F148" s="330" t="s">
        <v>1599</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24">
        <v>2</v>
      </c>
      <c r="B149" s="325">
        <v>2</v>
      </c>
      <c r="C149" s="325">
        <v>8</v>
      </c>
      <c r="D149" s="325">
        <v>4</v>
      </c>
      <c r="E149" s="325" t="s">
        <v>1491</v>
      </c>
      <c r="F149" s="326" t="s">
        <v>1599</v>
      </c>
      <c r="G149" s="27"/>
      <c r="H149" s="27"/>
      <c r="I149" s="27"/>
      <c r="J149" s="27"/>
      <c r="K149" s="27"/>
      <c r="L149" s="27"/>
      <c r="M149" s="27"/>
      <c r="N149" s="343">
        <f>SUBTOTAL(9,G149:M149)</f>
        <v>0</v>
      </c>
      <c r="O149" s="344">
        <f>IFERROR(N149/$N$18*100,"0.00")</f>
        <v>0</v>
      </c>
    </row>
    <row r="150" spans="1:15" ht="12.75" x14ac:dyDescent="0.2">
      <c r="A150" s="321">
        <v>2</v>
      </c>
      <c r="B150" s="322">
        <v>2</v>
      </c>
      <c r="C150" s="322">
        <v>8</v>
      </c>
      <c r="D150" s="322">
        <v>5</v>
      </c>
      <c r="E150" s="322"/>
      <c r="F150" s="330" t="s">
        <v>1600</v>
      </c>
      <c r="G150" s="30">
        <f>SUM(G151:G153)</f>
        <v>1625000</v>
      </c>
      <c r="H150" s="30">
        <f t="shared" ref="H150:N150" si="75">SUM(H151:H153)</f>
        <v>2540000</v>
      </c>
      <c r="I150" s="30">
        <f t="shared" si="75"/>
        <v>2940000</v>
      </c>
      <c r="J150" s="30">
        <f t="shared" si="75"/>
        <v>1125000</v>
      </c>
      <c r="K150" s="30">
        <f t="shared" si="75"/>
        <v>50000</v>
      </c>
      <c r="L150" s="30">
        <f t="shared" si="75"/>
        <v>50000</v>
      </c>
      <c r="M150" s="30">
        <f t="shared" si="75"/>
        <v>1420000</v>
      </c>
      <c r="N150" s="30">
        <f t="shared" si="75"/>
        <v>9750000</v>
      </c>
      <c r="O150" s="53">
        <f t="shared" ref="O150" si="76">SUM(O151:O153)</f>
        <v>0.96800931779741273</v>
      </c>
    </row>
    <row r="151" spans="1:15" ht="12.75" x14ac:dyDescent="0.2">
      <c r="A151" s="324">
        <v>2</v>
      </c>
      <c r="B151" s="325">
        <v>2</v>
      </c>
      <c r="C151" s="325">
        <v>8</v>
      </c>
      <c r="D151" s="325">
        <v>5</v>
      </c>
      <c r="E151" s="325" t="s">
        <v>1491</v>
      </c>
      <c r="F151" s="326" t="s">
        <v>1601</v>
      </c>
      <c r="G151" s="27"/>
      <c r="H151" s="27"/>
      <c r="I151" s="27"/>
      <c r="J151" s="27"/>
      <c r="K151" s="27"/>
      <c r="L151" s="27"/>
      <c r="M151" s="27">
        <v>720000</v>
      </c>
      <c r="N151" s="343">
        <f>SUBTOTAL(9,G151:M151)</f>
        <v>720000</v>
      </c>
      <c r="O151" s="344">
        <f t="shared" ref="O151:O156" si="77">IFERROR(N151/$N$18*100,"0.00")</f>
        <v>7.1483765006578173E-2</v>
      </c>
    </row>
    <row r="152" spans="1:15" ht="12.75" x14ac:dyDescent="0.2">
      <c r="A152" s="324">
        <v>2</v>
      </c>
      <c r="B152" s="325">
        <v>2</v>
      </c>
      <c r="C152" s="325">
        <v>8</v>
      </c>
      <c r="D152" s="325">
        <v>5</v>
      </c>
      <c r="E152" s="325" t="s">
        <v>1493</v>
      </c>
      <c r="F152" s="326" t="s">
        <v>1602</v>
      </c>
      <c r="G152" s="27">
        <v>800000</v>
      </c>
      <c r="H152" s="27">
        <v>1100000</v>
      </c>
      <c r="I152" s="27">
        <v>1500000</v>
      </c>
      <c r="J152" s="27">
        <v>300000</v>
      </c>
      <c r="K152" s="27">
        <v>50000</v>
      </c>
      <c r="L152" s="27">
        <v>50000</v>
      </c>
      <c r="M152" s="27"/>
      <c r="N152" s="343">
        <f t="shared" ref="N152:N167" si="78">SUBTOTAL(9,G152:M152)</f>
        <v>3800000</v>
      </c>
      <c r="O152" s="345">
        <f t="shared" si="77"/>
        <v>0.37727542642360701</v>
      </c>
    </row>
    <row r="153" spans="1:15" ht="12.75" x14ac:dyDescent="0.2">
      <c r="A153" s="324">
        <v>2</v>
      </c>
      <c r="B153" s="325">
        <v>2</v>
      </c>
      <c r="C153" s="325">
        <v>8</v>
      </c>
      <c r="D153" s="325">
        <v>5</v>
      </c>
      <c r="E153" s="325" t="s">
        <v>1500</v>
      </c>
      <c r="F153" s="326" t="s">
        <v>1603</v>
      </c>
      <c r="G153" s="27">
        <v>825000</v>
      </c>
      <c r="H153" s="27">
        <v>1440000</v>
      </c>
      <c r="I153" s="27">
        <v>1440000</v>
      </c>
      <c r="J153" s="27">
        <v>825000</v>
      </c>
      <c r="K153" s="27"/>
      <c r="L153" s="27"/>
      <c r="M153" s="27">
        <v>700000</v>
      </c>
      <c r="N153" s="343">
        <f t="shared" si="78"/>
        <v>5230000</v>
      </c>
      <c r="O153" s="344">
        <f t="shared" si="77"/>
        <v>0.51925012636722756</v>
      </c>
    </row>
    <row r="154" spans="1:15" ht="12.75" x14ac:dyDescent="0.2">
      <c r="A154" s="321">
        <v>2</v>
      </c>
      <c r="B154" s="322">
        <v>2</v>
      </c>
      <c r="C154" s="322">
        <v>8</v>
      </c>
      <c r="D154" s="322">
        <v>6</v>
      </c>
      <c r="E154" s="322"/>
      <c r="F154" s="330" t="s">
        <v>1604</v>
      </c>
      <c r="G154" s="30">
        <f>SUM(G155:G156)</f>
        <v>0</v>
      </c>
      <c r="H154" s="30">
        <f t="shared" ref="H154:O154" si="79">SUM(H155:H156)</f>
        <v>0</v>
      </c>
      <c r="I154" s="30">
        <f t="shared" si="79"/>
        <v>0</v>
      </c>
      <c r="J154" s="30">
        <f t="shared" si="79"/>
        <v>0</v>
      </c>
      <c r="K154" s="30">
        <f t="shared" si="79"/>
        <v>0</v>
      </c>
      <c r="L154" s="30">
        <f t="shared" si="79"/>
        <v>0</v>
      </c>
      <c r="M154" s="30">
        <f t="shared" si="79"/>
        <v>3500000</v>
      </c>
      <c r="N154" s="30">
        <f t="shared" si="79"/>
        <v>3500000</v>
      </c>
      <c r="O154" s="53">
        <f t="shared" si="79"/>
        <v>0.3474905243375328</v>
      </c>
    </row>
    <row r="155" spans="1:15" ht="12.75" x14ac:dyDescent="0.2">
      <c r="A155" s="324">
        <v>2</v>
      </c>
      <c r="B155" s="325">
        <v>2</v>
      </c>
      <c r="C155" s="325">
        <v>8</v>
      </c>
      <c r="D155" s="325">
        <v>6</v>
      </c>
      <c r="E155" s="325" t="s">
        <v>1491</v>
      </c>
      <c r="F155" s="326" t="s">
        <v>1605</v>
      </c>
      <c r="G155" s="27"/>
      <c r="H155" s="27"/>
      <c r="I155" s="27"/>
      <c r="J155" s="27"/>
      <c r="K155" s="27"/>
      <c r="L155" s="27"/>
      <c r="M155" s="27">
        <v>2000000</v>
      </c>
      <c r="N155" s="343">
        <f t="shared" si="78"/>
        <v>2000000</v>
      </c>
      <c r="O155" s="345">
        <f t="shared" si="77"/>
        <v>0.19856601390716161</v>
      </c>
    </row>
    <row r="156" spans="1:15" ht="12.75" x14ac:dyDescent="0.2">
      <c r="A156" s="324">
        <v>2</v>
      </c>
      <c r="B156" s="325">
        <v>2</v>
      </c>
      <c r="C156" s="325">
        <v>8</v>
      </c>
      <c r="D156" s="325">
        <v>6</v>
      </c>
      <c r="E156" s="325" t="s">
        <v>1493</v>
      </c>
      <c r="F156" s="326" t="s">
        <v>1606</v>
      </c>
      <c r="G156" s="27"/>
      <c r="H156" s="27"/>
      <c r="I156" s="27"/>
      <c r="J156" s="27"/>
      <c r="K156" s="27"/>
      <c r="L156" s="27"/>
      <c r="M156" s="27">
        <v>1500000</v>
      </c>
      <c r="N156" s="343">
        <f t="shared" si="78"/>
        <v>1500000</v>
      </c>
      <c r="O156" s="345">
        <f t="shared" si="77"/>
        <v>0.14892451043037119</v>
      </c>
    </row>
    <row r="157" spans="1:15" ht="12.75" x14ac:dyDescent="0.2">
      <c r="A157" s="321">
        <v>2</v>
      </c>
      <c r="B157" s="322">
        <v>2</v>
      </c>
      <c r="C157" s="322">
        <v>8</v>
      </c>
      <c r="D157" s="322">
        <v>7</v>
      </c>
      <c r="E157" s="322"/>
      <c r="F157" s="330" t="s">
        <v>1607</v>
      </c>
      <c r="G157" s="30">
        <f>SUM(G158:G163)</f>
        <v>0</v>
      </c>
      <c r="H157" s="30">
        <f t="shared" ref="H157:O157" si="80">SUM(H158:H163)</f>
        <v>0</v>
      </c>
      <c r="I157" s="30">
        <f t="shared" si="80"/>
        <v>0</v>
      </c>
      <c r="J157" s="30">
        <f t="shared" si="80"/>
        <v>0</v>
      </c>
      <c r="K157" s="30">
        <f t="shared" si="80"/>
        <v>0</v>
      </c>
      <c r="L157" s="30">
        <f t="shared" si="80"/>
        <v>0</v>
      </c>
      <c r="M157" s="30">
        <f t="shared" si="80"/>
        <v>1400000</v>
      </c>
      <c r="N157" s="30">
        <f t="shared" si="80"/>
        <v>1400000</v>
      </c>
      <c r="O157" s="53">
        <f t="shared" si="80"/>
        <v>0.13899620973501314</v>
      </c>
    </row>
    <row r="158" spans="1:15" ht="12.75" x14ac:dyDescent="0.2">
      <c r="A158" s="324">
        <v>2</v>
      </c>
      <c r="B158" s="325">
        <v>2</v>
      </c>
      <c r="C158" s="325">
        <v>8</v>
      </c>
      <c r="D158" s="325">
        <v>7</v>
      </c>
      <c r="E158" s="325" t="s">
        <v>1491</v>
      </c>
      <c r="F158" s="336" t="s">
        <v>1608</v>
      </c>
      <c r="G158" s="27"/>
      <c r="H158" s="27"/>
      <c r="I158" s="27"/>
      <c r="J158" s="27"/>
      <c r="K158" s="27"/>
      <c r="L158" s="27"/>
      <c r="M158" s="27">
        <v>900000</v>
      </c>
      <c r="N158" s="343">
        <f t="shared" si="78"/>
        <v>900000</v>
      </c>
      <c r="O158" s="345">
        <f>IFERROR(N158/$N$18*100,"0.00")</f>
        <v>8.9354706258222727E-2</v>
      </c>
    </row>
    <row r="159" spans="1:15" ht="12.75" x14ac:dyDescent="0.2">
      <c r="A159" s="324">
        <v>2</v>
      </c>
      <c r="B159" s="325">
        <v>2</v>
      </c>
      <c r="C159" s="325">
        <v>8</v>
      </c>
      <c r="D159" s="325">
        <v>7</v>
      </c>
      <c r="E159" s="325" t="s">
        <v>1493</v>
      </c>
      <c r="F159" s="336" t="s">
        <v>1609</v>
      </c>
      <c r="G159" s="27"/>
      <c r="H159" s="27"/>
      <c r="I159" s="27"/>
      <c r="J159" s="27"/>
      <c r="K159" s="27"/>
      <c r="L159" s="27"/>
      <c r="M159" s="27"/>
      <c r="N159" s="343">
        <f t="shared" si="78"/>
        <v>0</v>
      </c>
      <c r="O159" s="345">
        <f t="shared" ref="O159:O167" si="81">IFERROR(N159/$N$18*100,"0.00")</f>
        <v>0</v>
      </c>
    </row>
    <row r="160" spans="1:15" ht="12.75" x14ac:dyDescent="0.2">
      <c r="A160" s="324">
        <v>2</v>
      </c>
      <c r="B160" s="325">
        <v>2</v>
      </c>
      <c r="C160" s="325">
        <v>8</v>
      </c>
      <c r="D160" s="325">
        <v>7</v>
      </c>
      <c r="E160" s="325" t="s">
        <v>1500</v>
      </c>
      <c r="F160" s="336" t="s">
        <v>1610</v>
      </c>
      <c r="G160" s="27"/>
      <c r="H160" s="27"/>
      <c r="I160" s="27"/>
      <c r="J160" s="27"/>
      <c r="K160" s="27"/>
      <c r="L160" s="27"/>
      <c r="M160" s="27"/>
      <c r="N160" s="343">
        <f t="shared" si="78"/>
        <v>0</v>
      </c>
      <c r="O160" s="345">
        <f t="shared" si="81"/>
        <v>0</v>
      </c>
    </row>
    <row r="161" spans="1:15" ht="12.75" x14ac:dyDescent="0.2">
      <c r="A161" s="324">
        <v>2</v>
      </c>
      <c r="B161" s="325">
        <v>2</v>
      </c>
      <c r="C161" s="325">
        <v>8</v>
      </c>
      <c r="D161" s="325">
        <v>7</v>
      </c>
      <c r="E161" s="325" t="s">
        <v>1515</v>
      </c>
      <c r="F161" s="336" t="s">
        <v>1611</v>
      </c>
      <c r="G161" s="27"/>
      <c r="H161" s="27"/>
      <c r="I161" s="27"/>
      <c r="J161" s="27"/>
      <c r="K161" s="27"/>
      <c r="L161" s="27"/>
      <c r="M161" s="27">
        <v>500000</v>
      </c>
      <c r="N161" s="343">
        <f t="shared" si="78"/>
        <v>500000</v>
      </c>
      <c r="O161" s="345">
        <f t="shared" si="81"/>
        <v>4.9641503476790402E-2</v>
      </c>
    </row>
    <row r="162" spans="1:15" ht="12.75" x14ac:dyDescent="0.2">
      <c r="A162" s="324">
        <v>2</v>
      </c>
      <c r="B162" s="325">
        <v>2</v>
      </c>
      <c r="C162" s="325">
        <v>8</v>
      </c>
      <c r="D162" s="325">
        <v>7</v>
      </c>
      <c r="E162" s="325" t="s">
        <v>1495</v>
      </c>
      <c r="F162" s="336" t="s">
        <v>1612</v>
      </c>
      <c r="G162" s="27"/>
      <c r="H162" s="27"/>
      <c r="I162" s="27"/>
      <c r="J162" s="27"/>
      <c r="K162" s="27"/>
      <c r="L162" s="27"/>
      <c r="M162" s="27"/>
      <c r="N162" s="343">
        <f t="shared" si="78"/>
        <v>0</v>
      </c>
      <c r="O162" s="345">
        <f t="shared" si="81"/>
        <v>0</v>
      </c>
    </row>
    <row r="163" spans="1:15" ht="12.75" x14ac:dyDescent="0.2">
      <c r="A163" s="324">
        <v>2</v>
      </c>
      <c r="B163" s="325">
        <v>2</v>
      </c>
      <c r="C163" s="325">
        <v>8</v>
      </c>
      <c r="D163" s="325">
        <v>7</v>
      </c>
      <c r="E163" s="325" t="s">
        <v>1497</v>
      </c>
      <c r="F163" s="336" t="s">
        <v>1613</v>
      </c>
      <c r="G163" s="27"/>
      <c r="H163" s="27"/>
      <c r="I163" s="27"/>
      <c r="J163" s="27"/>
      <c r="K163" s="27"/>
      <c r="L163" s="27"/>
      <c r="M163" s="27"/>
      <c r="N163" s="343">
        <f t="shared" si="78"/>
        <v>0</v>
      </c>
      <c r="O163" s="345">
        <f t="shared" si="81"/>
        <v>0</v>
      </c>
    </row>
    <row r="164" spans="1:15" ht="12.75" x14ac:dyDescent="0.2">
      <c r="A164" s="321">
        <v>2</v>
      </c>
      <c r="B164" s="322">
        <v>2</v>
      </c>
      <c r="C164" s="322">
        <v>8</v>
      </c>
      <c r="D164" s="322">
        <v>8</v>
      </c>
      <c r="E164" s="322"/>
      <c r="F164" s="330" t="s">
        <v>1614</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24">
        <v>2</v>
      </c>
      <c r="B165" s="325">
        <v>2</v>
      </c>
      <c r="C165" s="325">
        <v>8</v>
      </c>
      <c r="D165" s="325">
        <v>8</v>
      </c>
      <c r="E165" s="325" t="s">
        <v>1491</v>
      </c>
      <c r="F165" s="336" t="s">
        <v>1615</v>
      </c>
      <c r="G165" s="27"/>
      <c r="H165" s="27"/>
      <c r="I165" s="27"/>
      <c r="J165" s="27"/>
      <c r="K165" s="27"/>
      <c r="L165" s="27"/>
      <c r="M165" s="27"/>
      <c r="N165" s="343">
        <f t="shared" si="78"/>
        <v>0</v>
      </c>
      <c r="O165" s="345">
        <f t="shared" si="81"/>
        <v>0</v>
      </c>
    </row>
    <row r="166" spans="1:15" ht="12.75" x14ac:dyDescent="0.2">
      <c r="A166" s="324">
        <v>2</v>
      </c>
      <c r="B166" s="325">
        <v>2</v>
      </c>
      <c r="C166" s="325">
        <v>8</v>
      </c>
      <c r="D166" s="325">
        <v>8</v>
      </c>
      <c r="E166" s="325" t="s">
        <v>1493</v>
      </c>
      <c r="F166" s="336" t="s">
        <v>1616</v>
      </c>
      <c r="G166" s="27"/>
      <c r="H166" s="27"/>
      <c r="I166" s="27"/>
      <c r="J166" s="27"/>
      <c r="K166" s="27"/>
      <c r="L166" s="27"/>
      <c r="M166" s="27"/>
      <c r="N166" s="343">
        <f t="shared" si="78"/>
        <v>0</v>
      </c>
      <c r="O166" s="345">
        <f t="shared" si="81"/>
        <v>0</v>
      </c>
    </row>
    <row r="167" spans="1:15" ht="12.75" x14ac:dyDescent="0.2">
      <c r="A167" s="324">
        <v>2</v>
      </c>
      <c r="B167" s="325">
        <v>2</v>
      </c>
      <c r="C167" s="325">
        <v>8</v>
      </c>
      <c r="D167" s="325">
        <v>8</v>
      </c>
      <c r="E167" s="325" t="s">
        <v>1500</v>
      </c>
      <c r="F167" s="336" t="s">
        <v>1617</v>
      </c>
      <c r="G167" s="27"/>
      <c r="H167" s="27"/>
      <c r="I167" s="27"/>
      <c r="J167" s="27"/>
      <c r="K167" s="27"/>
      <c r="L167" s="27"/>
      <c r="M167" s="27"/>
      <c r="N167" s="343">
        <f t="shared" si="78"/>
        <v>0</v>
      </c>
      <c r="O167" s="345">
        <f t="shared" si="81"/>
        <v>0</v>
      </c>
    </row>
    <row r="168" spans="1:15" ht="12.75" x14ac:dyDescent="0.2">
      <c r="A168" s="321">
        <v>2</v>
      </c>
      <c r="B168" s="322">
        <v>2</v>
      </c>
      <c r="C168" s="322">
        <v>9</v>
      </c>
      <c r="D168" s="322">
        <v>2</v>
      </c>
      <c r="E168" s="325"/>
      <c r="F168" s="330" t="s">
        <v>1618</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x14ac:dyDescent="0.2">
      <c r="A169" s="324">
        <v>2</v>
      </c>
      <c r="B169" s="325">
        <v>2</v>
      </c>
      <c r="C169" s="325">
        <v>9</v>
      </c>
      <c r="D169" s="325">
        <v>2</v>
      </c>
      <c r="E169" s="325" t="s">
        <v>1491</v>
      </c>
      <c r="F169" s="326" t="s">
        <v>1619</v>
      </c>
      <c r="G169" s="27"/>
      <c r="H169" s="27"/>
      <c r="I169" s="27"/>
      <c r="J169" s="27"/>
      <c r="K169" s="27"/>
      <c r="L169" s="27"/>
      <c r="M169" s="27"/>
      <c r="N169" s="342">
        <f t="shared" ref="N169:N170" si="84">SUBTOTAL(9,G169:M169)</f>
        <v>0</v>
      </c>
      <c r="O169" s="345">
        <f t="shared" ref="O169:O174" si="85">IFERROR(N169/$N$18*100,"0.00")</f>
        <v>0</v>
      </c>
    </row>
    <row r="170" spans="1:15" ht="12.75" x14ac:dyDescent="0.2">
      <c r="A170" s="324">
        <v>2</v>
      </c>
      <c r="B170" s="325">
        <v>2</v>
      </c>
      <c r="C170" s="325">
        <v>9</v>
      </c>
      <c r="D170" s="325">
        <v>2</v>
      </c>
      <c r="E170" s="325" t="s">
        <v>1500</v>
      </c>
      <c r="F170" s="336" t="s">
        <v>1620</v>
      </c>
      <c r="G170" s="27"/>
      <c r="H170" s="27"/>
      <c r="I170" s="27"/>
      <c r="J170" s="27"/>
      <c r="K170" s="27"/>
      <c r="L170" s="27"/>
      <c r="M170" s="27"/>
      <c r="N170" s="342">
        <f t="shared" si="84"/>
        <v>0</v>
      </c>
      <c r="O170" s="345">
        <f t="shared" si="85"/>
        <v>0</v>
      </c>
    </row>
    <row r="171" spans="1:15" ht="12.75" x14ac:dyDescent="0.2">
      <c r="A171" s="314">
        <v>2</v>
      </c>
      <c r="B171" s="315">
        <v>3</v>
      </c>
      <c r="C171" s="316"/>
      <c r="D171" s="316"/>
      <c r="E171" s="316"/>
      <c r="F171" s="317" t="s">
        <v>1621</v>
      </c>
      <c r="G171" s="33">
        <f>+G172+G180+G189+G198+G201+G210+G225+G238</f>
        <v>15119171.210000001</v>
      </c>
      <c r="H171" s="33">
        <f t="shared" ref="H171:O171" si="86">+H172+H180+H189+H198+H201+H210+H225+H238</f>
        <v>25496507.300000001</v>
      </c>
      <c r="I171" s="33">
        <f t="shared" si="86"/>
        <v>52604180.880000003</v>
      </c>
      <c r="J171" s="33">
        <f t="shared" si="86"/>
        <v>12881657.689999999</v>
      </c>
      <c r="K171" s="33">
        <f t="shared" si="86"/>
        <v>2072866.88</v>
      </c>
      <c r="L171" s="33">
        <f t="shared" si="86"/>
        <v>2297866.88</v>
      </c>
      <c r="M171" s="33">
        <f t="shared" si="86"/>
        <v>21327013.390000001</v>
      </c>
      <c r="N171" s="33">
        <f t="shared" si="86"/>
        <v>131799264.23</v>
      </c>
      <c r="O171" s="33">
        <f t="shared" si="86"/>
        <v>19.471095131973492</v>
      </c>
    </row>
    <row r="172" spans="1:15" ht="12.75" x14ac:dyDescent="0.2">
      <c r="A172" s="318">
        <v>2</v>
      </c>
      <c r="B172" s="319">
        <v>3</v>
      </c>
      <c r="C172" s="319">
        <v>1</v>
      </c>
      <c r="D172" s="319"/>
      <c r="E172" s="319"/>
      <c r="F172" s="320" t="s">
        <v>1622</v>
      </c>
      <c r="G172" s="32">
        <f>+G173+G175+G178</f>
        <v>1877942.62</v>
      </c>
      <c r="H172" s="32">
        <f t="shared" ref="H172:O172" si="87">+H173+H175+H178</f>
        <v>2211346.6</v>
      </c>
      <c r="I172" s="32">
        <f t="shared" si="87"/>
        <v>4668079.57</v>
      </c>
      <c r="J172" s="32">
        <f t="shared" si="87"/>
        <v>2233403.98</v>
      </c>
      <c r="K172" s="32">
        <f t="shared" si="87"/>
        <v>0</v>
      </c>
      <c r="L172" s="32">
        <f t="shared" si="87"/>
        <v>0</v>
      </c>
      <c r="M172" s="32">
        <f t="shared" si="87"/>
        <v>3222693.18</v>
      </c>
      <c r="N172" s="32">
        <f t="shared" si="87"/>
        <v>14213465.950000001</v>
      </c>
      <c r="O172" s="32">
        <f t="shared" si="87"/>
        <v>1.4111556387483339</v>
      </c>
    </row>
    <row r="173" spans="1:15" ht="12.75" x14ac:dyDescent="0.2">
      <c r="A173" s="321">
        <v>2</v>
      </c>
      <c r="B173" s="322">
        <v>3</v>
      </c>
      <c r="C173" s="322">
        <v>1</v>
      </c>
      <c r="D173" s="322">
        <v>1</v>
      </c>
      <c r="E173" s="322"/>
      <c r="F173" s="330" t="s">
        <v>1623</v>
      </c>
      <c r="G173" s="30">
        <f>+G174</f>
        <v>1877942.62</v>
      </c>
      <c r="H173" s="30">
        <f t="shared" ref="H173:O173" si="88">+H174</f>
        <v>2211346.6</v>
      </c>
      <c r="I173" s="30">
        <f t="shared" si="88"/>
        <v>4668079.57</v>
      </c>
      <c r="J173" s="30">
        <f t="shared" si="88"/>
        <v>2233403.98</v>
      </c>
      <c r="K173" s="30">
        <f t="shared" si="88"/>
        <v>0</v>
      </c>
      <c r="L173" s="30">
        <f t="shared" si="88"/>
        <v>0</v>
      </c>
      <c r="M173" s="30">
        <f t="shared" si="88"/>
        <v>3222693.18</v>
      </c>
      <c r="N173" s="30">
        <f t="shared" si="88"/>
        <v>14213465.950000001</v>
      </c>
      <c r="O173" s="53">
        <f t="shared" si="88"/>
        <v>1.4111556387483339</v>
      </c>
    </row>
    <row r="174" spans="1:15" ht="12.75" x14ac:dyDescent="0.2">
      <c r="A174" s="331">
        <v>2</v>
      </c>
      <c r="B174" s="325">
        <v>3</v>
      </c>
      <c r="C174" s="325">
        <v>1</v>
      </c>
      <c r="D174" s="325">
        <v>1</v>
      </c>
      <c r="E174" s="325" t="s">
        <v>1491</v>
      </c>
      <c r="F174" s="326" t="s">
        <v>1623</v>
      </c>
      <c r="G174" s="27">
        <v>1877942.62</v>
      </c>
      <c r="H174" s="27">
        <v>2211346.6</v>
      </c>
      <c r="I174" s="27">
        <v>4668079.57</v>
      </c>
      <c r="J174" s="27">
        <v>2233403.98</v>
      </c>
      <c r="K174" s="27"/>
      <c r="L174" s="27"/>
      <c r="M174" s="27">
        <v>3222693.18</v>
      </c>
      <c r="N174" s="343">
        <f t="shared" ref="N174" si="89">SUBTOTAL(9,G174:M174)</f>
        <v>14213465.950000001</v>
      </c>
      <c r="O174" s="344">
        <f t="shared" si="85"/>
        <v>1.4111556387483339</v>
      </c>
    </row>
    <row r="175" spans="1:15" ht="12.75" x14ac:dyDescent="0.2">
      <c r="A175" s="321">
        <v>2</v>
      </c>
      <c r="B175" s="322">
        <v>3</v>
      </c>
      <c r="C175" s="322">
        <v>1</v>
      </c>
      <c r="D175" s="322">
        <v>3</v>
      </c>
      <c r="E175" s="322"/>
      <c r="F175" s="330" t="s">
        <v>1624</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31">
        <v>2</v>
      </c>
      <c r="B176" s="325">
        <v>3</v>
      </c>
      <c r="C176" s="325">
        <v>1</v>
      </c>
      <c r="D176" s="325">
        <v>3</v>
      </c>
      <c r="E176" s="325" t="s">
        <v>1493</v>
      </c>
      <c r="F176" s="326" t="s">
        <v>1625</v>
      </c>
      <c r="G176" s="27"/>
      <c r="H176" s="27"/>
      <c r="I176" s="27"/>
      <c r="J176" s="27"/>
      <c r="K176" s="27"/>
      <c r="L176" s="27"/>
      <c r="M176" s="27"/>
      <c r="N176" s="342">
        <f t="shared" ref="N176:N179" si="91">SUBTOTAL(9,G176:M176)</f>
        <v>0</v>
      </c>
      <c r="O176" s="345">
        <f t="shared" ref="O176:O179" si="92">IFERROR(N176/$N$18*100,"0.00")</f>
        <v>0</v>
      </c>
    </row>
    <row r="177" spans="1:15" ht="12.75" x14ac:dyDescent="0.2">
      <c r="A177" s="331">
        <v>2</v>
      </c>
      <c r="B177" s="325">
        <v>3</v>
      </c>
      <c r="C177" s="325">
        <v>1</v>
      </c>
      <c r="D177" s="325">
        <v>3</v>
      </c>
      <c r="E177" s="325" t="s">
        <v>1500</v>
      </c>
      <c r="F177" s="326" t="s">
        <v>1626</v>
      </c>
      <c r="G177" s="27"/>
      <c r="H177" s="27"/>
      <c r="I177" s="27"/>
      <c r="J177" s="27"/>
      <c r="K177" s="27"/>
      <c r="L177" s="27"/>
      <c r="M177" s="27"/>
      <c r="N177" s="342">
        <f t="shared" si="91"/>
        <v>0</v>
      </c>
      <c r="O177" s="345">
        <f t="shared" si="92"/>
        <v>0</v>
      </c>
    </row>
    <row r="178" spans="1:15" ht="12.75" x14ac:dyDescent="0.2">
      <c r="A178" s="321">
        <v>2</v>
      </c>
      <c r="B178" s="322">
        <v>3</v>
      </c>
      <c r="C178" s="322">
        <v>1</v>
      </c>
      <c r="D178" s="322">
        <v>4</v>
      </c>
      <c r="E178" s="322"/>
      <c r="F178" s="330" t="s">
        <v>1627</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75" x14ac:dyDescent="0.2">
      <c r="A179" s="331">
        <v>2</v>
      </c>
      <c r="B179" s="325">
        <v>3</v>
      </c>
      <c r="C179" s="325">
        <v>1</v>
      </c>
      <c r="D179" s="325">
        <v>4</v>
      </c>
      <c r="E179" s="325" t="s">
        <v>1491</v>
      </c>
      <c r="F179" s="326" t="s">
        <v>1627</v>
      </c>
      <c r="G179" s="27"/>
      <c r="H179" s="27"/>
      <c r="I179" s="27"/>
      <c r="J179" s="27"/>
      <c r="K179" s="27"/>
      <c r="L179" s="27"/>
      <c r="M179" s="27"/>
      <c r="N179" s="342">
        <f t="shared" si="91"/>
        <v>0</v>
      </c>
      <c r="O179" s="345">
        <f t="shared" si="92"/>
        <v>0</v>
      </c>
    </row>
    <row r="180" spans="1:15" ht="12.75" x14ac:dyDescent="0.2">
      <c r="A180" s="318">
        <v>2</v>
      </c>
      <c r="B180" s="319">
        <v>3</v>
      </c>
      <c r="C180" s="319">
        <v>2</v>
      </c>
      <c r="D180" s="319"/>
      <c r="E180" s="319"/>
      <c r="F180" s="320" t="s">
        <v>1628</v>
      </c>
      <c r="G180" s="32">
        <f>+G181+G183+G185+G187</f>
        <v>0</v>
      </c>
      <c r="H180" s="32">
        <f t="shared" ref="H180:O180" si="94">+H181+H183+H185+H187</f>
        <v>0</v>
      </c>
      <c r="I180" s="32">
        <f t="shared" si="94"/>
        <v>0</v>
      </c>
      <c r="J180" s="32">
        <f t="shared" si="94"/>
        <v>0</v>
      </c>
      <c r="K180" s="32">
        <f t="shared" si="94"/>
        <v>0</v>
      </c>
      <c r="L180" s="32">
        <f t="shared" si="94"/>
        <v>0</v>
      </c>
      <c r="M180" s="32">
        <f t="shared" si="94"/>
        <v>1700000</v>
      </c>
      <c r="N180" s="32">
        <f t="shared" si="94"/>
        <v>1700000</v>
      </c>
      <c r="O180" s="32">
        <f t="shared" si="94"/>
        <v>0.16878111182108735</v>
      </c>
    </row>
    <row r="181" spans="1:15" ht="12.75" x14ac:dyDescent="0.2">
      <c r="A181" s="321">
        <v>2</v>
      </c>
      <c r="B181" s="322">
        <v>3</v>
      </c>
      <c r="C181" s="322">
        <v>2</v>
      </c>
      <c r="D181" s="322">
        <v>1</v>
      </c>
      <c r="E181" s="322"/>
      <c r="F181" s="330" t="s">
        <v>1629</v>
      </c>
      <c r="G181" s="29">
        <f>+G182</f>
        <v>0</v>
      </c>
      <c r="H181" s="29">
        <f t="shared" ref="H181:O181" si="95">H182</f>
        <v>0</v>
      </c>
      <c r="I181" s="29">
        <f t="shared" si="95"/>
        <v>0</v>
      </c>
      <c r="J181" s="29">
        <f t="shared" si="95"/>
        <v>0</v>
      </c>
      <c r="K181" s="29">
        <f t="shared" si="95"/>
        <v>0</v>
      </c>
      <c r="L181" s="29">
        <f t="shared" si="95"/>
        <v>0</v>
      </c>
      <c r="M181" s="29">
        <f t="shared" si="95"/>
        <v>500000</v>
      </c>
      <c r="N181" s="29">
        <f t="shared" si="95"/>
        <v>500000</v>
      </c>
      <c r="O181" s="53">
        <f t="shared" si="95"/>
        <v>4.9641503476790402E-2</v>
      </c>
    </row>
    <row r="182" spans="1:15" ht="12.75" x14ac:dyDescent="0.2">
      <c r="A182" s="331">
        <v>2</v>
      </c>
      <c r="B182" s="325">
        <v>3</v>
      </c>
      <c r="C182" s="325">
        <v>2</v>
      </c>
      <c r="D182" s="325">
        <v>1</v>
      </c>
      <c r="E182" s="325" t="s">
        <v>1491</v>
      </c>
      <c r="F182" s="326" t="s">
        <v>1629</v>
      </c>
      <c r="G182" s="27"/>
      <c r="H182" s="27"/>
      <c r="I182" s="27"/>
      <c r="J182" s="27"/>
      <c r="K182" s="27"/>
      <c r="L182" s="27"/>
      <c r="M182" s="27">
        <v>500000</v>
      </c>
      <c r="N182" s="342">
        <f>SUBTOTAL(9,G182:M182)</f>
        <v>500000</v>
      </c>
      <c r="O182" s="345">
        <f>IFERROR(N182/$N$18*100,"0.00")</f>
        <v>4.9641503476790402E-2</v>
      </c>
    </row>
    <row r="183" spans="1:15" ht="12.75" x14ac:dyDescent="0.2">
      <c r="A183" s="321">
        <v>2</v>
      </c>
      <c r="B183" s="322">
        <v>3</v>
      </c>
      <c r="C183" s="322">
        <v>2</v>
      </c>
      <c r="D183" s="322">
        <v>2</v>
      </c>
      <c r="E183" s="322"/>
      <c r="F183" s="330" t="s">
        <v>1630</v>
      </c>
      <c r="G183" s="29">
        <f>+G184</f>
        <v>0</v>
      </c>
      <c r="H183" s="29">
        <f t="shared" ref="H183:O185" si="96">+H184</f>
        <v>0</v>
      </c>
      <c r="I183" s="29">
        <f t="shared" si="96"/>
        <v>0</v>
      </c>
      <c r="J183" s="29">
        <f t="shared" si="96"/>
        <v>0</v>
      </c>
      <c r="K183" s="29">
        <f t="shared" si="96"/>
        <v>0</v>
      </c>
      <c r="L183" s="29">
        <f t="shared" si="96"/>
        <v>0</v>
      </c>
      <c r="M183" s="29">
        <f t="shared" si="96"/>
        <v>1200000</v>
      </c>
      <c r="N183" s="29">
        <f t="shared" si="96"/>
        <v>1200000</v>
      </c>
      <c r="O183" s="53">
        <f t="shared" si="96"/>
        <v>0.11913960834429695</v>
      </c>
    </row>
    <row r="184" spans="1:15" ht="12.75" x14ac:dyDescent="0.2">
      <c r="A184" s="331">
        <v>2</v>
      </c>
      <c r="B184" s="325">
        <v>3</v>
      </c>
      <c r="C184" s="325">
        <v>2</v>
      </c>
      <c r="D184" s="325">
        <v>2</v>
      </c>
      <c r="E184" s="325" t="s">
        <v>1491</v>
      </c>
      <c r="F184" s="326" t="s">
        <v>1630</v>
      </c>
      <c r="G184" s="27"/>
      <c r="H184" s="27"/>
      <c r="I184" s="27"/>
      <c r="J184" s="27"/>
      <c r="K184" s="27"/>
      <c r="L184" s="27"/>
      <c r="M184" s="27">
        <v>1200000</v>
      </c>
      <c r="N184" s="342">
        <f>SUBTOTAL(9,G184:M184)</f>
        <v>1200000</v>
      </c>
      <c r="O184" s="344">
        <f>IFERROR(N184/$N$18*100,"0.00")</f>
        <v>0.11913960834429695</v>
      </c>
    </row>
    <row r="185" spans="1:15" ht="12.75" x14ac:dyDescent="0.2">
      <c r="A185" s="321">
        <v>2</v>
      </c>
      <c r="B185" s="322">
        <v>3</v>
      </c>
      <c r="C185" s="322">
        <v>2</v>
      </c>
      <c r="D185" s="322">
        <v>3</v>
      </c>
      <c r="E185" s="322"/>
      <c r="F185" s="330" t="s">
        <v>1631</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x14ac:dyDescent="0.2">
      <c r="A186" s="331">
        <v>2</v>
      </c>
      <c r="B186" s="325">
        <v>3</v>
      </c>
      <c r="C186" s="325">
        <v>2</v>
      </c>
      <c r="D186" s="325">
        <v>3</v>
      </c>
      <c r="E186" s="325" t="s">
        <v>1491</v>
      </c>
      <c r="F186" s="326" t="s">
        <v>1631</v>
      </c>
      <c r="G186" s="27"/>
      <c r="H186" s="27"/>
      <c r="I186" s="27"/>
      <c r="J186" s="27"/>
      <c r="K186" s="27"/>
      <c r="L186" s="27"/>
      <c r="M186" s="27"/>
      <c r="N186" s="342">
        <f>SUBTOTAL(9,G186:M186)</f>
        <v>0</v>
      </c>
      <c r="O186" s="345">
        <f>IFERROR(N186/$N$18*100,"0.00")</f>
        <v>0</v>
      </c>
    </row>
    <row r="187" spans="1:15" ht="12.75" x14ac:dyDescent="0.2">
      <c r="A187" s="321">
        <v>2</v>
      </c>
      <c r="B187" s="322">
        <v>3</v>
      </c>
      <c r="C187" s="322">
        <v>2</v>
      </c>
      <c r="D187" s="322">
        <v>4</v>
      </c>
      <c r="E187" s="322"/>
      <c r="F187" s="330" t="s">
        <v>1632</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31">
        <v>2</v>
      </c>
      <c r="B188" s="325">
        <v>3</v>
      </c>
      <c r="C188" s="325">
        <v>2</v>
      </c>
      <c r="D188" s="325">
        <v>4</v>
      </c>
      <c r="E188" s="325" t="s">
        <v>1491</v>
      </c>
      <c r="F188" s="326" t="s">
        <v>1632</v>
      </c>
      <c r="G188" s="27"/>
      <c r="H188" s="27"/>
      <c r="I188" s="27"/>
      <c r="J188" s="27"/>
      <c r="K188" s="27"/>
      <c r="L188" s="27"/>
      <c r="M188" s="27"/>
      <c r="N188" s="342">
        <f>SUBTOTAL(9,G188:M188)</f>
        <v>0</v>
      </c>
      <c r="O188" s="344">
        <f>IFERROR(N188/$N$18*100,"0.00")</f>
        <v>0</v>
      </c>
    </row>
    <row r="189" spans="1:15" ht="12.75" x14ac:dyDescent="0.2">
      <c r="A189" s="318">
        <v>2</v>
      </c>
      <c r="B189" s="319">
        <v>3</v>
      </c>
      <c r="C189" s="319">
        <v>3</v>
      </c>
      <c r="D189" s="319"/>
      <c r="E189" s="319"/>
      <c r="F189" s="320" t="s">
        <v>1633</v>
      </c>
      <c r="G189" s="32">
        <f>+G190+G192+G194+G196</f>
        <v>1450000</v>
      </c>
      <c r="H189" s="32">
        <f t="shared" ref="H189:O189" si="100">+H190+H192+H194+H196</f>
        <v>1793380</v>
      </c>
      <c r="I189" s="32">
        <f t="shared" si="100"/>
        <v>1900000</v>
      </c>
      <c r="J189" s="32">
        <f t="shared" si="100"/>
        <v>1376160</v>
      </c>
      <c r="K189" s="32">
        <f t="shared" si="100"/>
        <v>200000</v>
      </c>
      <c r="L189" s="32">
        <f t="shared" si="100"/>
        <v>425000</v>
      </c>
      <c r="M189" s="32">
        <f t="shared" si="100"/>
        <v>1300000</v>
      </c>
      <c r="N189" s="32">
        <f>+N190+N192+N194+N196</f>
        <v>8444540</v>
      </c>
      <c r="O189" s="32">
        <f t="shared" si="100"/>
        <v>7.224067188489359</v>
      </c>
    </row>
    <row r="190" spans="1:15" ht="12.75" x14ac:dyDescent="0.2">
      <c r="A190" s="321">
        <v>2</v>
      </c>
      <c r="B190" s="322">
        <v>3</v>
      </c>
      <c r="C190" s="322">
        <v>3</v>
      </c>
      <c r="D190" s="322">
        <v>1</v>
      </c>
      <c r="E190" s="322"/>
      <c r="F190" s="330" t="s">
        <v>1634</v>
      </c>
      <c r="G190" s="30">
        <f>G191</f>
        <v>950000</v>
      </c>
      <c r="H190" s="29">
        <f t="shared" ref="H190:O190" si="101">H191</f>
        <v>993380</v>
      </c>
      <c r="I190" s="29">
        <f t="shared" si="101"/>
        <v>800000</v>
      </c>
      <c r="J190" s="29">
        <f t="shared" si="101"/>
        <v>576160</v>
      </c>
      <c r="K190" s="29">
        <f t="shared" si="101"/>
        <v>200000</v>
      </c>
      <c r="L190" s="29">
        <f t="shared" si="101"/>
        <v>225000</v>
      </c>
      <c r="M190" s="29">
        <f t="shared" si="101"/>
        <v>800000</v>
      </c>
      <c r="N190" s="29">
        <f t="shared" si="101"/>
        <v>4544540</v>
      </c>
      <c r="O190" s="53">
        <f t="shared" si="101"/>
        <v>0.45119559642082607</v>
      </c>
    </row>
    <row r="191" spans="1:15" ht="12.75" x14ac:dyDescent="0.2">
      <c r="A191" s="331">
        <v>2</v>
      </c>
      <c r="B191" s="325">
        <v>3</v>
      </c>
      <c r="C191" s="325">
        <v>3</v>
      </c>
      <c r="D191" s="325">
        <v>1</v>
      </c>
      <c r="E191" s="325" t="s">
        <v>1491</v>
      </c>
      <c r="F191" s="326" t="s">
        <v>1634</v>
      </c>
      <c r="G191" s="27">
        <v>950000</v>
      </c>
      <c r="H191" s="27">
        <v>993380</v>
      </c>
      <c r="I191" s="27">
        <v>800000</v>
      </c>
      <c r="J191" s="27">
        <v>576160</v>
      </c>
      <c r="K191" s="27">
        <v>200000</v>
      </c>
      <c r="L191" s="27">
        <v>225000</v>
      </c>
      <c r="M191" s="27">
        <v>800000</v>
      </c>
      <c r="N191" s="342">
        <f>SUBTOTAL(9,G191:M191)</f>
        <v>4544540</v>
      </c>
      <c r="O191" s="345">
        <f>IFERROR(N191/$N$18*100,"0.00")</f>
        <v>0.45119559642082607</v>
      </c>
    </row>
    <row r="192" spans="1:15" ht="12.75" x14ac:dyDescent="0.2">
      <c r="A192" s="321">
        <v>2</v>
      </c>
      <c r="B192" s="322">
        <v>3</v>
      </c>
      <c r="C192" s="322">
        <v>3</v>
      </c>
      <c r="D192" s="322">
        <v>2</v>
      </c>
      <c r="E192" s="322"/>
      <c r="F192" s="330" t="s">
        <v>1635</v>
      </c>
      <c r="G192" s="29">
        <f>+G193</f>
        <v>500000</v>
      </c>
      <c r="H192" s="29">
        <f t="shared" ref="H192:N192" si="102">+H193</f>
        <v>800000</v>
      </c>
      <c r="I192" s="29">
        <f t="shared" si="102"/>
        <v>1100000</v>
      </c>
      <c r="J192" s="29">
        <f t="shared" si="102"/>
        <v>800000</v>
      </c>
      <c r="K192" s="29">
        <f t="shared" si="102"/>
        <v>0</v>
      </c>
      <c r="L192" s="29">
        <f t="shared" si="102"/>
        <v>200000</v>
      </c>
      <c r="M192" s="29">
        <f t="shared" si="102"/>
        <v>500000</v>
      </c>
      <c r="N192" s="29">
        <f t="shared" si="102"/>
        <v>3900000</v>
      </c>
      <c r="O192" s="53">
        <f>SUM(O193:O195)</f>
        <v>0.38720372711896511</v>
      </c>
    </row>
    <row r="193" spans="1:15" ht="12.75" x14ac:dyDescent="0.2">
      <c r="A193" s="331">
        <v>2</v>
      </c>
      <c r="B193" s="325">
        <v>3</v>
      </c>
      <c r="C193" s="325">
        <v>3</v>
      </c>
      <c r="D193" s="325">
        <v>2</v>
      </c>
      <c r="E193" s="325" t="s">
        <v>1491</v>
      </c>
      <c r="F193" s="326" t="s">
        <v>1635</v>
      </c>
      <c r="G193" s="27">
        <v>500000</v>
      </c>
      <c r="H193" s="27">
        <v>800000</v>
      </c>
      <c r="I193" s="27">
        <v>1100000</v>
      </c>
      <c r="J193" s="27">
        <v>800000</v>
      </c>
      <c r="K193" s="27"/>
      <c r="L193" s="27">
        <v>200000</v>
      </c>
      <c r="M193" s="27">
        <v>500000</v>
      </c>
      <c r="N193" s="342">
        <f>SUBTOTAL(9,G193:M193)</f>
        <v>3900000</v>
      </c>
      <c r="O193" s="345">
        <f>IFERROR(N193/$N$18*100,"0.00")</f>
        <v>0.38720372711896511</v>
      </c>
    </row>
    <row r="194" spans="1:15" ht="12.75" x14ac:dyDescent="0.2">
      <c r="A194" s="321">
        <v>2</v>
      </c>
      <c r="B194" s="322">
        <v>3</v>
      </c>
      <c r="C194" s="322">
        <v>3</v>
      </c>
      <c r="D194" s="322">
        <v>3</v>
      </c>
      <c r="E194" s="322"/>
      <c r="F194" s="330" t="s">
        <v>1636</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x14ac:dyDescent="0.2">
      <c r="A195" s="331">
        <v>2</v>
      </c>
      <c r="B195" s="325">
        <v>3</v>
      </c>
      <c r="C195" s="325">
        <v>3</v>
      </c>
      <c r="D195" s="325">
        <v>3</v>
      </c>
      <c r="E195" s="325" t="s">
        <v>1491</v>
      </c>
      <c r="F195" s="326" t="s">
        <v>1636</v>
      </c>
      <c r="G195" s="27"/>
      <c r="H195" s="27"/>
      <c r="I195" s="27"/>
      <c r="J195" s="27"/>
      <c r="K195" s="27"/>
      <c r="L195" s="27"/>
      <c r="M195" s="27"/>
      <c r="N195" s="342">
        <f>SUBTOTAL(9,G195:M195)</f>
        <v>0</v>
      </c>
      <c r="O195" s="345">
        <f>IFERROR(N195/$N$18*100,"0.00")</f>
        <v>0</v>
      </c>
    </row>
    <row r="196" spans="1:15" ht="12.75" x14ac:dyDescent="0.2">
      <c r="A196" s="321">
        <v>2</v>
      </c>
      <c r="B196" s="322">
        <v>3</v>
      </c>
      <c r="C196" s="322">
        <v>3</v>
      </c>
      <c r="D196" s="322">
        <v>4</v>
      </c>
      <c r="E196" s="322"/>
      <c r="F196" s="330" t="s">
        <v>1637</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6.3856678649495677</v>
      </c>
    </row>
    <row r="197" spans="1:15" ht="12.75" x14ac:dyDescent="0.2">
      <c r="A197" s="331">
        <v>2</v>
      </c>
      <c r="B197" s="325">
        <v>3</v>
      </c>
      <c r="C197" s="325">
        <v>3</v>
      </c>
      <c r="D197" s="325">
        <v>4</v>
      </c>
      <c r="E197" s="325" t="s">
        <v>1491</v>
      </c>
      <c r="F197" s="326" t="s">
        <v>1637</v>
      </c>
      <c r="G197" s="27"/>
      <c r="H197" s="27"/>
      <c r="I197" s="27"/>
      <c r="J197" s="27"/>
      <c r="K197" s="27"/>
      <c r="L197" s="27"/>
      <c r="M197" s="27"/>
      <c r="N197" s="342">
        <f>SUBTOTAL(9,G197:M197)</f>
        <v>0</v>
      </c>
      <c r="O197" s="345">
        <f>IFERROR(N197/$N$18*100,"0.00")</f>
        <v>0</v>
      </c>
    </row>
    <row r="198" spans="1:15" ht="12.75" x14ac:dyDescent="0.2">
      <c r="A198" s="318">
        <v>2</v>
      </c>
      <c r="B198" s="319">
        <v>3</v>
      </c>
      <c r="C198" s="319">
        <v>4</v>
      </c>
      <c r="D198" s="319"/>
      <c r="E198" s="319"/>
      <c r="F198" s="320" t="s">
        <v>1638</v>
      </c>
      <c r="G198" s="32">
        <f>+G199</f>
        <v>3492214.09</v>
      </c>
      <c r="H198" s="32">
        <f t="shared" ref="H198:O199" si="105">+H199</f>
        <v>5442112.6699999999</v>
      </c>
      <c r="I198" s="32">
        <f t="shared" si="105"/>
        <v>10131897.390000001</v>
      </c>
      <c r="J198" s="32">
        <f t="shared" si="105"/>
        <v>2373053.5299999998</v>
      </c>
      <c r="K198" s="32">
        <f t="shared" si="105"/>
        <v>0</v>
      </c>
      <c r="L198" s="32">
        <f t="shared" si="105"/>
        <v>0</v>
      </c>
      <c r="M198" s="32">
        <f t="shared" si="105"/>
        <v>0</v>
      </c>
      <c r="N198" s="32">
        <f t="shared" si="105"/>
        <v>21439277.68</v>
      </c>
      <c r="O198" s="52">
        <f t="shared" si="105"/>
        <v>2.1285559549831894</v>
      </c>
    </row>
    <row r="199" spans="1:15" ht="12.75" x14ac:dyDescent="0.2">
      <c r="A199" s="321">
        <v>2</v>
      </c>
      <c r="B199" s="322">
        <v>3</v>
      </c>
      <c r="C199" s="322">
        <v>4</v>
      </c>
      <c r="D199" s="322">
        <v>1</v>
      </c>
      <c r="E199" s="322"/>
      <c r="F199" s="330" t="s">
        <v>1639</v>
      </c>
      <c r="G199" s="29">
        <f>+G200</f>
        <v>3492214.09</v>
      </c>
      <c r="H199" s="29">
        <f t="shared" si="105"/>
        <v>5442112.6699999999</v>
      </c>
      <c r="I199" s="29">
        <f t="shared" si="105"/>
        <v>10131897.390000001</v>
      </c>
      <c r="J199" s="29">
        <f t="shared" si="105"/>
        <v>2373053.5299999998</v>
      </c>
      <c r="K199" s="29">
        <f t="shared" si="105"/>
        <v>0</v>
      </c>
      <c r="L199" s="29">
        <f t="shared" si="105"/>
        <v>0</v>
      </c>
      <c r="M199" s="29">
        <f t="shared" si="105"/>
        <v>0</v>
      </c>
      <c r="N199" s="29">
        <f>+N200</f>
        <v>21439277.68</v>
      </c>
      <c r="O199" s="53">
        <f t="shared" si="105"/>
        <v>2.1285559549831894</v>
      </c>
    </row>
    <row r="200" spans="1:15" ht="12.75" x14ac:dyDescent="0.2">
      <c r="A200" s="331">
        <v>2</v>
      </c>
      <c r="B200" s="325">
        <v>3</v>
      </c>
      <c r="C200" s="325">
        <v>4</v>
      </c>
      <c r="D200" s="325">
        <v>1</v>
      </c>
      <c r="E200" s="325" t="s">
        <v>1491</v>
      </c>
      <c r="F200" s="326" t="s">
        <v>1639</v>
      </c>
      <c r="G200" s="27">
        <v>3492214.09</v>
      </c>
      <c r="H200" s="27">
        <v>5442112.6699999999</v>
      </c>
      <c r="I200" s="27">
        <v>10131897.390000001</v>
      </c>
      <c r="J200" s="27">
        <v>2373053.5299999998</v>
      </c>
      <c r="K200" s="27"/>
      <c r="L200" s="27"/>
      <c r="M200" s="27"/>
      <c r="N200" s="342">
        <f>SUBTOTAL(9,G200:M200)</f>
        <v>21439277.68</v>
      </c>
      <c r="O200" s="345">
        <f>IFERROR(N200/$N$18*100,"0.00")</f>
        <v>2.1285559549831894</v>
      </c>
    </row>
    <row r="201" spans="1:15" ht="12.75" x14ac:dyDescent="0.2">
      <c r="A201" s="318">
        <v>2</v>
      </c>
      <c r="B201" s="319">
        <v>3</v>
      </c>
      <c r="C201" s="319">
        <v>5</v>
      </c>
      <c r="D201" s="319"/>
      <c r="E201" s="319"/>
      <c r="F201" s="320" t="s">
        <v>1640</v>
      </c>
      <c r="G201" s="32">
        <f>+G202+G204+G206+G208</f>
        <v>1173986.6299999999</v>
      </c>
      <c r="H201" s="32">
        <f t="shared" ref="H201:O201" si="106">+H202+H204+H206+H208</f>
        <v>1174106.58</v>
      </c>
      <c r="I201" s="32">
        <f t="shared" si="106"/>
        <v>1347973.25</v>
      </c>
      <c r="J201" s="32">
        <f t="shared" si="106"/>
        <v>1076933.32</v>
      </c>
      <c r="K201" s="32">
        <f t="shared" si="106"/>
        <v>0</v>
      </c>
      <c r="L201" s="32">
        <f t="shared" si="106"/>
        <v>0</v>
      </c>
      <c r="M201" s="32">
        <f t="shared" si="106"/>
        <v>1750000</v>
      </c>
      <c r="N201" s="32">
        <f t="shared" si="106"/>
        <v>6522999.7800000003</v>
      </c>
      <c r="O201" s="32">
        <f t="shared" si="106"/>
        <v>0.647623032515946</v>
      </c>
    </row>
    <row r="202" spans="1:15" ht="12.75" x14ac:dyDescent="0.2">
      <c r="A202" s="321">
        <v>2</v>
      </c>
      <c r="B202" s="322">
        <v>3</v>
      </c>
      <c r="C202" s="322">
        <v>5</v>
      </c>
      <c r="D202" s="322">
        <v>2</v>
      </c>
      <c r="E202" s="322"/>
      <c r="F202" s="330" t="s">
        <v>1641</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x14ac:dyDescent="0.2">
      <c r="A203" s="331">
        <v>2</v>
      </c>
      <c r="B203" s="325">
        <v>3</v>
      </c>
      <c r="C203" s="325">
        <v>5</v>
      </c>
      <c r="D203" s="325">
        <v>2</v>
      </c>
      <c r="E203" s="325" t="s">
        <v>1491</v>
      </c>
      <c r="F203" s="326" t="s">
        <v>1641</v>
      </c>
      <c r="G203" s="27"/>
      <c r="H203" s="27"/>
      <c r="I203" s="27"/>
      <c r="J203" s="27"/>
      <c r="K203" s="27"/>
      <c r="L203" s="27"/>
      <c r="M203" s="27"/>
      <c r="N203" s="342">
        <f t="shared" ref="N203:N207" si="108">SUBTOTAL(9,G203:M203)</f>
        <v>0</v>
      </c>
      <c r="O203" s="345">
        <f t="shared" ref="O203:O207" si="109">IFERROR(N203/$N$18*100,"0.00")</f>
        <v>0</v>
      </c>
    </row>
    <row r="204" spans="1:15" ht="12.75" x14ac:dyDescent="0.2">
      <c r="A204" s="321">
        <v>2</v>
      </c>
      <c r="B204" s="322">
        <v>3</v>
      </c>
      <c r="C204" s="322">
        <v>5</v>
      </c>
      <c r="D204" s="322">
        <v>3</v>
      </c>
      <c r="E204" s="322"/>
      <c r="F204" s="330" t="s">
        <v>1642</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x14ac:dyDescent="0.2">
      <c r="A205" s="331">
        <v>2</v>
      </c>
      <c r="B205" s="325">
        <v>3</v>
      </c>
      <c r="C205" s="325">
        <v>5</v>
      </c>
      <c r="D205" s="325">
        <v>3</v>
      </c>
      <c r="E205" s="325" t="s">
        <v>1491</v>
      </c>
      <c r="F205" s="326" t="s">
        <v>1642</v>
      </c>
      <c r="G205" s="27"/>
      <c r="H205" s="27"/>
      <c r="I205" s="27"/>
      <c r="J205" s="27"/>
      <c r="K205" s="27"/>
      <c r="L205" s="27"/>
      <c r="M205" s="27"/>
      <c r="N205" s="342">
        <f t="shared" si="108"/>
        <v>0</v>
      </c>
      <c r="O205" s="345">
        <f t="shared" si="109"/>
        <v>0</v>
      </c>
    </row>
    <row r="206" spans="1:15" ht="12.75" x14ac:dyDescent="0.2">
      <c r="A206" s="321">
        <v>2</v>
      </c>
      <c r="B206" s="322">
        <v>3</v>
      </c>
      <c r="C206" s="322">
        <v>5</v>
      </c>
      <c r="D206" s="322">
        <v>4</v>
      </c>
      <c r="E206" s="322"/>
      <c r="F206" s="330" t="s">
        <v>1643</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31">
        <v>2</v>
      </c>
      <c r="B207" s="325">
        <v>3</v>
      </c>
      <c r="C207" s="325">
        <v>5</v>
      </c>
      <c r="D207" s="325">
        <v>4</v>
      </c>
      <c r="E207" s="325" t="s">
        <v>1491</v>
      </c>
      <c r="F207" s="326" t="s">
        <v>1643</v>
      </c>
      <c r="G207" s="27"/>
      <c r="H207" s="27"/>
      <c r="I207" s="27"/>
      <c r="J207" s="27"/>
      <c r="K207" s="27"/>
      <c r="L207" s="27"/>
      <c r="M207" s="27"/>
      <c r="N207" s="342">
        <f t="shared" si="108"/>
        <v>0</v>
      </c>
      <c r="O207" s="345">
        <f t="shared" si="109"/>
        <v>0</v>
      </c>
    </row>
    <row r="208" spans="1:15" ht="12.75" x14ac:dyDescent="0.2">
      <c r="A208" s="321">
        <v>2</v>
      </c>
      <c r="B208" s="322">
        <v>3</v>
      </c>
      <c r="C208" s="322">
        <v>5</v>
      </c>
      <c r="D208" s="322">
        <v>5</v>
      </c>
      <c r="E208" s="322"/>
      <c r="F208" s="330" t="s">
        <v>1644</v>
      </c>
      <c r="G208" s="29">
        <f>+G209</f>
        <v>1173986.6299999999</v>
      </c>
      <c r="H208" s="29">
        <f t="shared" ref="H208:O208" si="112">+H209</f>
        <v>1174106.58</v>
      </c>
      <c r="I208" s="29">
        <f t="shared" si="112"/>
        <v>1347973.25</v>
      </c>
      <c r="J208" s="29">
        <f t="shared" si="112"/>
        <v>1076933.32</v>
      </c>
      <c r="K208" s="29">
        <f t="shared" si="112"/>
        <v>0</v>
      </c>
      <c r="L208" s="29">
        <f t="shared" si="112"/>
        <v>0</v>
      </c>
      <c r="M208" s="29">
        <f t="shared" si="112"/>
        <v>1750000</v>
      </c>
      <c r="N208" s="29">
        <f>+N209</f>
        <v>6522999.7800000003</v>
      </c>
      <c r="O208" s="53">
        <f t="shared" si="112"/>
        <v>0.647623032515946</v>
      </c>
    </row>
    <row r="209" spans="1:15" ht="12.75" x14ac:dyDescent="0.2">
      <c r="A209" s="331">
        <v>2</v>
      </c>
      <c r="B209" s="325">
        <v>3</v>
      </c>
      <c r="C209" s="325">
        <v>5</v>
      </c>
      <c r="D209" s="325">
        <v>5</v>
      </c>
      <c r="E209" s="325" t="s">
        <v>1491</v>
      </c>
      <c r="F209" s="326" t="s">
        <v>1645</v>
      </c>
      <c r="G209" s="27">
        <v>1173986.6299999999</v>
      </c>
      <c r="H209" s="27">
        <v>1174106.58</v>
      </c>
      <c r="I209" s="27">
        <v>1347973.25</v>
      </c>
      <c r="J209" s="27">
        <v>1076933.32</v>
      </c>
      <c r="K209" s="27"/>
      <c r="L209" s="27"/>
      <c r="M209" s="27">
        <v>1750000</v>
      </c>
      <c r="N209" s="342">
        <f>SUBTOTAL(9,G209:M209)</f>
        <v>6522999.7800000003</v>
      </c>
      <c r="O209" s="345">
        <f>IFERROR(N209/$N$18*100,"0.00")</f>
        <v>0.647623032515946</v>
      </c>
    </row>
    <row r="210" spans="1:15" ht="12.75" x14ac:dyDescent="0.2">
      <c r="A210" s="318">
        <v>2</v>
      </c>
      <c r="B210" s="319">
        <v>3</v>
      </c>
      <c r="C210" s="319">
        <v>6</v>
      </c>
      <c r="D210" s="319"/>
      <c r="E210" s="319"/>
      <c r="F210" s="320" t="s">
        <v>1646</v>
      </c>
      <c r="G210" s="32">
        <f>+G211+G215+G219+G223</f>
        <v>0</v>
      </c>
      <c r="H210" s="32">
        <f t="shared" ref="H210:O210" si="113">+H211+H215+H219+H223</f>
        <v>0</v>
      </c>
      <c r="I210" s="32">
        <f t="shared" si="113"/>
        <v>0</v>
      </c>
      <c r="J210" s="32">
        <f t="shared" si="113"/>
        <v>0</v>
      </c>
      <c r="K210" s="32">
        <f t="shared" si="113"/>
        <v>0</v>
      </c>
      <c r="L210" s="32">
        <f t="shared" si="113"/>
        <v>0</v>
      </c>
      <c r="M210" s="32">
        <f t="shared" si="113"/>
        <v>2300000</v>
      </c>
      <c r="N210" s="32">
        <f t="shared" si="113"/>
        <v>2300000</v>
      </c>
      <c r="O210" s="32">
        <f t="shared" si="113"/>
        <v>0.22835091599323581</v>
      </c>
    </row>
    <row r="211" spans="1:15" ht="12.75" x14ac:dyDescent="0.2">
      <c r="A211" s="321">
        <v>2</v>
      </c>
      <c r="B211" s="322">
        <v>3</v>
      </c>
      <c r="C211" s="322">
        <v>6</v>
      </c>
      <c r="D211" s="322">
        <v>1</v>
      </c>
      <c r="E211" s="322"/>
      <c r="F211" s="330" t="s">
        <v>1647</v>
      </c>
      <c r="G211" s="29">
        <f>+G212+G213+G214</f>
        <v>0</v>
      </c>
      <c r="H211" s="29">
        <f t="shared" ref="H211:O211" si="114">+H212+H213+H214</f>
        <v>0</v>
      </c>
      <c r="I211" s="29">
        <f t="shared" si="114"/>
        <v>0</v>
      </c>
      <c r="J211" s="29">
        <f t="shared" si="114"/>
        <v>0</v>
      </c>
      <c r="K211" s="29">
        <f t="shared" si="114"/>
        <v>0</v>
      </c>
      <c r="L211" s="29">
        <f t="shared" si="114"/>
        <v>0</v>
      </c>
      <c r="M211" s="29">
        <f t="shared" si="114"/>
        <v>800000</v>
      </c>
      <c r="N211" s="29">
        <f t="shared" si="114"/>
        <v>800000</v>
      </c>
      <c r="O211" s="53">
        <f t="shared" si="114"/>
        <v>7.9426405562864635E-2</v>
      </c>
    </row>
    <row r="212" spans="1:15" ht="12.75" x14ac:dyDescent="0.2">
      <c r="A212" s="331">
        <v>2</v>
      </c>
      <c r="B212" s="325">
        <v>3</v>
      </c>
      <c r="C212" s="325">
        <v>6</v>
      </c>
      <c r="D212" s="325">
        <v>1</v>
      </c>
      <c r="E212" s="325" t="s">
        <v>1491</v>
      </c>
      <c r="F212" s="326" t="s">
        <v>1648</v>
      </c>
      <c r="G212" s="27"/>
      <c r="H212" s="27"/>
      <c r="I212" s="27"/>
      <c r="J212" s="27"/>
      <c r="K212" s="27"/>
      <c r="L212" s="27"/>
      <c r="M212" s="27">
        <v>800000</v>
      </c>
      <c r="N212" s="342">
        <f>SUBTOTAL(9,G212:M212)</f>
        <v>800000</v>
      </c>
      <c r="O212" s="344">
        <f>IFERROR(N212/$N$18*100,"0.00")</f>
        <v>7.9426405562864635E-2</v>
      </c>
    </row>
    <row r="213" spans="1:15" ht="12.75" x14ac:dyDescent="0.2">
      <c r="A213" s="331">
        <v>2</v>
      </c>
      <c r="B213" s="325">
        <v>3</v>
      </c>
      <c r="C213" s="325">
        <v>6</v>
      </c>
      <c r="D213" s="325">
        <v>1</v>
      </c>
      <c r="E213" s="325" t="s">
        <v>1493</v>
      </c>
      <c r="F213" s="326" t="s">
        <v>1649</v>
      </c>
      <c r="G213" s="27"/>
      <c r="H213" s="27"/>
      <c r="I213" s="27"/>
      <c r="J213" s="27"/>
      <c r="K213" s="27"/>
      <c r="L213" s="27"/>
      <c r="M213" s="27"/>
      <c r="N213" s="342">
        <f t="shared" ref="N213:N214" si="115">SUBTOTAL(9,G213:M213)</f>
        <v>0</v>
      </c>
      <c r="O213" s="344">
        <f t="shared" ref="O213:O214" si="116">IFERROR(N213/$N$18*100,"0.00")</f>
        <v>0</v>
      </c>
    </row>
    <row r="214" spans="1:15" ht="12.75" x14ac:dyDescent="0.2">
      <c r="A214" s="331">
        <v>2</v>
      </c>
      <c r="B214" s="325">
        <v>3</v>
      </c>
      <c r="C214" s="325">
        <v>6</v>
      </c>
      <c r="D214" s="325">
        <v>1</v>
      </c>
      <c r="E214" s="325" t="s">
        <v>1515</v>
      </c>
      <c r="F214" s="326" t="s">
        <v>1650</v>
      </c>
      <c r="G214" s="27"/>
      <c r="H214" s="27"/>
      <c r="I214" s="27"/>
      <c r="J214" s="27"/>
      <c r="K214" s="27"/>
      <c r="L214" s="27"/>
      <c r="M214" s="27"/>
      <c r="N214" s="342">
        <f t="shared" si="115"/>
        <v>0</v>
      </c>
      <c r="O214" s="344">
        <f t="shared" si="116"/>
        <v>0</v>
      </c>
    </row>
    <row r="215" spans="1:15" ht="12.75" x14ac:dyDescent="0.2">
      <c r="A215" s="321">
        <v>2</v>
      </c>
      <c r="B215" s="322">
        <v>3</v>
      </c>
      <c r="C215" s="322">
        <v>6</v>
      </c>
      <c r="D215" s="322">
        <v>2</v>
      </c>
      <c r="E215" s="322"/>
      <c r="F215" s="330" t="s">
        <v>1651</v>
      </c>
      <c r="G215" s="29">
        <f>+G216+G217+G218</f>
        <v>0</v>
      </c>
      <c r="H215" s="29">
        <f t="shared" ref="H215:O215" si="117">+H216+H217+H218</f>
        <v>0</v>
      </c>
      <c r="I215" s="29">
        <f t="shared" si="117"/>
        <v>0</v>
      </c>
      <c r="J215" s="29">
        <f t="shared" si="117"/>
        <v>0</v>
      </c>
      <c r="K215" s="29">
        <f t="shared" si="117"/>
        <v>0</v>
      </c>
      <c r="L215" s="29">
        <f t="shared" si="117"/>
        <v>0</v>
      </c>
      <c r="M215" s="29">
        <f t="shared" si="117"/>
        <v>500000</v>
      </c>
      <c r="N215" s="29">
        <f t="shared" si="117"/>
        <v>500000</v>
      </c>
      <c r="O215" s="53">
        <f t="shared" si="117"/>
        <v>4.9641503476790395E-2</v>
      </c>
    </row>
    <row r="216" spans="1:15" ht="12.75" x14ac:dyDescent="0.2">
      <c r="A216" s="331">
        <v>2</v>
      </c>
      <c r="B216" s="325">
        <v>3</v>
      </c>
      <c r="C216" s="325">
        <v>6</v>
      </c>
      <c r="D216" s="325">
        <v>2</v>
      </c>
      <c r="E216" s="325" t="s">
        <v>1491</v>
      </c>
      <c r="F216" s="326" t="s">
        <v>1652</v>
      </c>
      <c r="G216" s="27"/>
      <c r="H216" s="27"/>
      <c r="I216" s="27"/>
      <c r="J216" s="27"/>
      <c r="K216" s="27"/>
      <c r="L216" s="27"/>
      <c r="M216" s="27"/>
      <c r="N216" s="342">
        <f>SUBTOTAL(9,G216:M216)</f>
        <v>0</v>
      </c>
      <c r="O216" s="345">
        <f>IFERROR(N216/$N$18*100,"0.00")</f>
        <v>0</v>
      </c>
    </row>
    <row r="217" spans="1:15" ht="12.75" x14ac:dyDescent="0.2">
      <c r="A217" s="331">
        <v>2</v>
      </c>
      <c r="B217" s="325">
        <v>3</v>
      </c>
      <c r="C217" s="325">
        <v>6</v>
      </c>
      <c r="D217" s="325">
        <v>2</v>
      </c>
      <c r="E217" s="325" t="s">
        <v>1493</v>
      </c>
      <c r="F217" s="326" t="s">
        <v>1653</v>
      </c>
      <c r="G217" s="27"/>
      <c r="H217" s="27"/>
      <c r="I217" s="27"/>
      <c r="J217" s="27"/>
      <c r="K217" s="27"/>
      <c r="L217" s="27"/>
      <c r="M217" s="27">
        <v>300000</v>
      </c>
      <c r="N217" s="342">
        <f>SUBTOTAL(9,G217:M217)</f>
        <v>300000</v>
      </c>
      <c r="O217" s="345">
        <f>IFERROR(N217/$N$18*100,"0.00")</f>
        <v>2.9784902086074237E-2</v>
      </c>
    </row>
    <row r="218" spans="1:15" ht="12.75" x14ac:dyDescent="0.2">
      <c r="A218" s="331">
        <v>2</v>
      </c>
      <c r="B218" s="325">
        <v>3</v>
      </c>
      <c r="C218" s="325">
        <v>6</v>
      </c>
      <c r="D218" s="325">
        <v>2</v>
      </c>
      <c r="E218" s="325" t="s">
        <v>1500</v>
      </c>
      <c r="F218" s="326" t="s">
        <v>1654</v>
      </c>
      <c r="G218" s="27"/>
      <c r="H218" s="27"/>
      <c r="I218" s="27"/>
      <c r="J218" s="27"/>
      <c r="K218" s="27"/>
      <c r="L218" s="27"/>
      <c r="M218" s="27">
        <v>200000</v>
      </c>
      <c r="N218" s="342">
        <f>SUBTOTAL(9,G218:M218)</f>
        <v>200000</v>
      </c>
      <c r="O218" s="345">
        <f>IFERROR(N218/$N$18*100,"0.00")</f>
        <v>1.9856601390716159E-2</v>
      </c>
    </row>
    <row r="219" spans="1:15" ht="12.75" x14ac:dyDescent="0.2">
      <c r="A219" s="321">
        <v>2</v>
      </c>
      <c r="B219" s="322">
        <v>3</v>
      </c>
      <c r="C219" s="322">
        <v>6</v>
      </c>
      <c r="D219" s="322">
        <v>3</v>
      </c>
      <c r="E219" s="322"/>
      <c r="F219" s="330" t="s">
        <v>1655</v>
      </c>
      <c r="G219" s="29">
        <f>+G220+G221+G222</f>
        <v>0</v>
      </c>
      <c r="H219" s="29">
        <f t="shared" ref="H219:O219" si="118">+H220+H221+H222</f>
        <v>0</v>
      </c>
      <c r="I219" s="29">
        <f t="shared" si="118"/>
        <v>0</v>
      </c>
      <c r="J219" s="29">
        <f t="shared" si="118"/>
        <v>0</v>
      </c>
      <c r="K219" s="29">
        <f t="shared" si="118"/>
        <v>0</v>
      </c>
      <c r="L219" s="29">
        <f t="shared" si="118"/>
        <v>0</v>
      </c>
      <c r="M219" s="29">
        <f t="shared" si="118"/>
        <v>1000000</v>
      </c>
      <c r="N219" s="29">
        <f t="shared" si="118"/>
        <v>1000000</v>
      </c>
      <c r="O219" s="53">
        <f t="shared" si="118"/>
        <v>9.9283006953580791E-2</v>
      </c>
    </row>
    <row r="220" spans="1:15" ht="12.75" x14ac:dyDescent="0.2">
      <c r="A220" s="331">
        <v>2</v>
      </c>
      <c r="B220" s="325">
        <v>3</v>
      </c>
      <c r="C220" s="325">
        <v>6</v>
      </c>
      <c r="D220" s="325">
        <v>3</v>
      </c>
      <c r="E220" s="325" t="s">
        <v>1515</v>
      </c>
      <c r="F220" s="336" t="s">
        <v>1656</v>
      </c>
      <c r="G220" s="27"/>
      <c r="H220" s="27"/>
      <c r="I220" s="27"/>
      <c r="J220" s="27"/>
      <c r="K220" s="27"/>
      <c r="L220" s="27"/>
      <c r="M220" s="27">
        <v>400000</v>
      </c>
      <c r="N220" s="342">
        <f>SUBTOTAL(9,G220:M220)</f>
        <v>400000</v>
      </c>
      <c r="O220" s="344">
        <f>IFERROR(N220/$N$18*100,"0.00")</f>
        <v>3.9713202781432318E-2</v>
      </c>
    </row>
    <row r="221" spans="1:15" ht="12.75" x14ac:dyDescent="0.2">
      <c r="A221" s="331">
        <v>2</v>
      </c>
      <c r="B221" s="325">
        <v>3</v>
      </c>
      <c r="C221" s="325">
        <v>6</v>
      </c>
      <c r="D221" s="325">
        <v>3</v>
      </c>
      <c r="E221" s="325" t="s">
        <v>1495</v>
      </c>
      <c r="F221" s="326" t="s">
        <v>1657</v>
      </c>
      <c r="G221" s="27"/>
      <c r="H221" s="27"/>
      <c r="I221" s="27"/>
      <c r="J221" s="27"/>
      <c r="K221" s="27"/>
      <c r="L221" s="27"/>
      <c r="M221" s="27"/>
      <c r="N221" s="342">
        <f t="shared" ref="N221:N222" si="119">SUBTOTAL(9,G221:M221)</f>
        <v>0</v>
      </c>
      <c r="O221" s="344">
        <f t="shared" ref="O221:O222" si="120">IFERROR(N221/$N$18*100,"0.00")</f>
        <v>0</v>
      </c>
    </row>
    <row r="222" spans="1:15" ht="12.75" x14ac:dyDescent="0.2">
      <c r="A222" s="331">
        <v>2</v>
      </c>
      <c r="B222" s="325">
        <v>3</v>
      </c>
      <c r="C222" s="325">
        <v>6</v>
      </c>
      <c r="D222" s="325">
        <v>3</v>
      </c>
      <c r="E222" s="325" t="s">
        <v>1497</v>
      </c>
      <c r="F222" s="326" t="s">
        <v>1658</v>
      </c>
      <c r="G222" s="27"/>
      <c r="H222" s="27"/>
      <c r="I222" s="27"/>
      <c r="J222" s="27"/>
      <c r="K222" s="27"/>
      <c r="L222" s="27"/>
      <c r="M222" s="27">
        <v>600000</v>
      </c>
      <c r="N222" s="342">
        <f t="shared" si="119"/>
        <v>600000</v>
      </c>
      <c r="O222" s="344">
        <f t="shared" si="120"/>
        <v>5.9569804172148473E-2</v>
      </c>
    </row>
    <row r="223" spans="1:15" ht="12.75" x14ac:dyDescent="0.2">
      <c r="A223" s="321">
        <v>2</v>
      </c>
      <c r="B223" s="322">
        <v>3</v>
      </c>
      <c r="C223" s="322">
        <v>6</v>
      </c>
      <c r="D223" s="322">
        <v>4</v>
      </c>
      <c r="E223" s="322"/>
      <c r="F223" s="330" t="s">
        <v>1659</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31">
        <v>2</v>
      </c>
      <c r="B224" s="325">
        <v>3</v>
      </c>
      <c r="C224" s="325">
        <v>6</v>
      </c>
      <c r="D224" s="325">
        <v>4</v>
      </c>
      <c r="E224" s="325" t="s">
        <v>1515</v>
      </c>
      <c r="F224" s="326" t="s">
        <v>1660</v>
      </c>
      <c r="G224" s="27"/>
      <c r="H224" s="27"/>
      <c r="I224" s="27"/>
      <c r="J224" s="27"/>
      <c r="K224" s="27"/>
      <c r="L224" s="27"/>
      <c r="M224" s="27"/>
      <c r="N224" s="342">
        <f>SUBTOTAL(9,G224:M224)</f>
        <v>0</v>
      </c>
      <c r="O224" s="345">
        <f>IFERROR(N224/$N$18*100,"0.00")</f>
        <v>0</v>
      </c>
    </row>
    <row r="225" spans="1:15" ht="12.75" x14ac:dyDescent="0.2">
      <c r="A225" s="318">
        <v>2</v>
      </c>
      <c r="B225" s="319">
        <v>3</v>
      </c>
      <c r="C225" s="319">
        <v>7</v>
      </c>
      <c r="D225" s="319"/>
      <c r="E225" s="319"/>
      <c r="F225" s="320" t="s">
        <v>1661</v>
      </c>
      <c r="G225" s="32">
        <f>+G226+G233</f>
        <v>2200000</v>
      </c>
      <c r="H225" s="32">
        <f t="shared" ref="H225:O225" si="122">+H226+H233</f>
        <v>7909106.1500000004</v>
      </c>
      <c r="I225" s="32">
        <f t="shared" si="122"/>
        <v>22200000</v>
      </c>
      <c r="J225" s="32">
        <f t="shared" si="122"/>
        <v>2200000</v>
      </c>
      <c r="K225" s="32">
        <f t="shared" si="122"/>
        <v>0</v>
      </c>
      <c r="L225" s="32">
        <f t="shared" si="122"/>
        <v>0</v>
      </c>
      <c r="M225" s="32">
        <f t="shared" si="122"/>
        <v>5200000</v>
      </c>
      <c r="N225" s="32">
        <f t="shared" si="122"/>
        <v>39709106.149999999</v>
      </c>
      <c r="O225" s="32">
        <f t="shared" si="122"/>
        <v>3.9424394620109275</v>
      </c>
    </row>
    <row r="226" spans="1:15" ht="12.75" x14ac:dyDescent="0.2">
      <c r="A226" s="321">
        <v>2</v>
      </c>
      <c r="B226" s="322">
        <v>3</v>
      </c>
      <c r="C226" s="322">
        <v>7</v>
      </c>
      <c r="D226" s="322">
        <v>1</v>
      </c>
      <c r="E226" s="322"/>
      <c r="F226" s="330" t="s">
        <v>1662</v>
      </c>
      <c r="G226" s="29">
        <f>+G227+G228+G229+G230+G231+G232</f>
        <v>0</v>
      </c>
      <c r="H226" s="29">
        <f t="shared" ref="H226:O226" si="123">+H227+H228+H229+H230+H231+H232</f>
        <v>0</v>
      </c>
      <c r="I226" s="29">
        <f t="shared" si="123"/>
        <v>0</v>
      </c>
      <c r="J226" s="29">
        <f t="shared" si="123"/>
        <v>0</v>
      </c>
      <c r="K226" s="29">
        <f t="shared" si="123"/>
        <v>0</v>
      </c>
      <c r="L226" s="29">
        <f t="shared" si="123"/>
        <v>0</v>
      </c>
      <c r="M226" s="29">
        <f t="shared" si="123"/>
        <v>3700000</v>
      </c>
      <c r="N226" s="29">
        <f t="shared" si="123"/>
        <v>3700000</v>
      </c>
      <c r="O226" s="54">
        <f t="shared" si="123"/>
        <v>0.36734712572824896</v>
      </c>
    </row>
    <row r="227" spans="1:15" ht="12.75" x14ac:dyDescent="0.2">
      <c r="A227" s="331">
        <v>2</v>
      </c>
      <c r="B227" s="325">
        <v>3</v>
      </c>
      <c r="C227" s="325">
        <v>7</v>
      </c>
      <c r="D227" s="325">
        <v>1</v>
      </c>
      <c r="E227" s="325" t="s">
        <v>1491</v>
      </c>
      <c r="F227" s="326" t="s">
        <v>1663</v>
      </c>
      <c r="G227" s="27"/>
      <c r="H227" s="27"/>
      <c r="I227" s="27"/>
      <c r="J227" s="27"/>
      <c r="K227" s="27"/>
      <c r="L227" s="27"/>
      <c r="M227" s="27">
        <v>900000</v>
      </c>
      <c r="N227" s="342">
        <f>SUBTOTAL(9,G227:M227)</f>
        <v>900000</v>
      </c>
      <c r="O227" s="345">
        <f>IFERROR(N227/$N$18*100,"0.00")</f>
        <v>8.9354706258222727E-2</v>
      </c>
    </row>
    <row r="228" spans="1:15" ht="12.75" x14ac:dyDescent="0.2">
      <c r="A228" s="331">
        <v>2</v>
      </c>
      <c r="B228" s="325">
        <v>3</v>
      </c>
      <c r="C228" s="325">
        <v>7</v>
      </c>
      <c r="D228" s="325">
        <v>1</v>
      </c>
      <c r="E228" s="325" t="s">
        <v>1493</v>
      </c>
      <c r="F228" s="326" t="s">
        <v>1664</v>
      </c>
      <c r="G228" s="27"/>
      <c r="H228" s="27"/>
      <c r="I228" s="27"/>
      <c r="J228" s="27"/>
      <c r="K228" s="27"/>
      <c r="L228" s="27"/>
      <c r="M228" s="27">
        <v>1500000</v>
      </c>
      <c r="N228" s="342">
        <f t="shared" ref="N228:N237" si="124">SUBTOTAL(9,G228:M228)</f>
        <v>1500000</v>
      </c>
      <c r="O228" s="345">
        <f t="shared" ref="O228:O237" si="125">IFERROR(N228/$N$18*100,"0.00")</f>
        <v>0.14892451043037119</v>
      </c>
    </row>
    <row r="229" spans="1:15" ht="12.75" x14ac:dyDescent="0.2">
      <c r="A229" s="331">
        <v>2</v>
      </c>
      <c r="B229" s="325">
        <v>3</v>
      </c>
      <c r="C229" s="325">
        <v>7</v>
      </c>
      <c r="D229" s="325">
        <v>1</v>
      </c>
      <c r="E229" s="325" t="s">
        <v>1500</v>
      </c>
      <c r="F229" s="326" t="s">
        <v>1665</v>
      </c>
      <c r="G229" s="27"/>
      <c r="H229" s="27"/>
      <c r="I229" s="27"/>
      <c r="J229" s="27"/>
      <c r="K229" s="27"/>
      <c r="L229" s="27"/>
      <c r="M229" s="27"/>
      <c r="N229" s="342">
        <f t="shared" si="124"/>
        <v>0</v>
      </c>
      <c r="O229" s="345">
        <f t="shared" si="125"/>
        <v>0</v>
      </c>
    </row>
    <row r="230" spans="1:15" ht="12.75" x14ac:dyDescent="0.2">
      <c r="A230" s="331">
        <v>2</v>
      </c>
      <c r="B230" s="325">
        <v>3</v>
      </c>
      <c r="C230" s="325">
        <v>7</v>
      </c>
      <c r="D230" s="325">
        <v>1</v>
      </c>
      <c r="E230" s="325" t="s">
        <v>1515</v>
      </c>
      <c r="F230" s="326" t="s">
        <v>1666</v>
      </c>
      <c r="G230" s="27"/>
      <c r="H230" s="27"/>
      <c r="I230" s="27"/>
      <c r="J230" s="27"/>
      <c r="K230" s="27"/>
      <c r="L230" s="27"/>
      <c r="M230" s="27">
        <v>1300000</v>
      </c>
      <c r="N230" s="342">
        <f t="shared" si="124"/>
        <v>1300000</v>
      </c>
      <c r="O230" s="345">
        <f t="shared" si="125"/>
        <v>0.12906790903965504</v>
      </c>
    </row>
    <row r="231" spans="1:15" ht="12.75" x14ac:dyDescent="0.2">
      <c r="A231" s="331">
        <v>2</v>
      </c>
      <c r="B231" s="325">
        <v>3</v>
      </c>
      <c r="C231" s="325">
        <v>7</v>
      </c>
      <c r="D231" s="325">
        <v>1</v>
      </c>
      <c r="E231" s="325" t="s">
        <v>1495</v>
      </c>
      <c r="F231" s="326" t="s">
        <v>1667</v>
      </c>
      <c r="G231" s="27"/>
      <c r="H231" s="27"/>
      <c r="I231" s="27"/>
      <c r="J231" s="27"/>
      <c r="K231" s="27"/>
      <c r="L231" s="27"/>
      <c r="M231" s="27"/>
      <c r="N231" s="342">
        <f t="shared" si="124"/>
        <v>0</v>
      </c>
      <c r="O231" s="345">
        <f t="shared" si="125"/>
        <v>0</v>
      </c>
    </row>
    <row r="232" spans="1:15" ht="12.75" x14ac:dyDescent="0.2">
      <c r="A232" s="331">
        <v>2</v>
      </c>
      <c r="B232" s="325">
        <v>3</v>
      </c>
      <c r="C232" s="325">
        <v>7</v>
      </c>
      <c r="D232" s="325">
        <v>1</v>
      </c>
      <c r="E232" s="325" t="s">
        <v>1497</v>
      </c>
      <c r="F232" s="326" t="s">
        <v>1668</v>
      </c>
      <c r="G232" s="27"/>
      <c r="H232" s="27"/>
      <c r="I232" s="27"/>
      <c r="J232" s="27"/>
      <c r="K232" s="27"/>
      <c r="L232" s="27"/>
      <c r="M232" s="27"/>
      <c r="N232" s="342">
        <f t="shared" si="124"/>
        <v>0</v>
      </c>
      <c r="O232" s="345">
        <f t="shared" si="125"/>
        <v>0</v>
      </c>
    </row>
    <row r="233" spans="1:15" ht="12.75" x14ac:dyDescent="0.2">
      <c r="A233" s="321">
        <v>2</v>
      </c>
      <c r="B233" s="322">
        <v>3</v>
      </c>
      <c r="C233" s="322">
        <v>7</v>
      </c>
      <c r="D233" s="322">
        <v>2</v>
      </c>
      <c r="E233" s="322"/>
      <c r="F233" s="330" t="s">
        <v>1669</v>
      </c>
      <c r="G233" s="29">
        <f>+G234+G235+G236+G237</f>
        <v>2200000</v>
      </c>
      <c r="H233" s="29">
        <f t="shared" ref="H233:O233" si="126">+H234+H235+H236+H237</f>
        <v>7909106.1500000004</v>
      </c>
      <c r="I233" s="29">
        <f t="shared" si="126"/>
        <v>22200000</v>
      </c>
      <c r="J233" s="29">
        <f t="shared" si="126"/>
        <v>2200000</v>
      </c>
      <c r="K233" s="29">
        <f t="shared" si="126"/>
        <v>0</v>
      </c>
      <c r="L233" s="29">
        <f t="shared" si="126"/>
        <v>0</v>
      </c>
      <c r="M233" s="29">
        <f t="shared" si="126"/>
        <v>1500000</v>
      </c>
      <c r="N233" s="29">
        <f t="shared" si="126"/>
        <v>36009106.149999999</v>
      </c>
      <c r="O233" s="54">
        <f t="shared" si="126"/>
        <v>3.5750923362826788</v>
      </c>
    </row>
    <row r="234" spans="1:15" ht="12.75" x14ac:dyDescent="0.2">
      <c r="A234" s="324">
        <v>2</v>
      </c>
      <c r="B234" s="325">
        <v>3</v>
      </c>
      <c r="C234" s="325">
        <v>7</v>
      </c>
      <c r="D234" s="325">
        <v>2</v>
      </c>
      <c r="E234" s="325" t="s">
        <v>1493</v>
      </c>
      <c r="F234" s="326" t="s">
        <v>1670</v>
      </c>
      <c r="G234" s="27"/>
      <c r="H234" s="27"/>
      <c r="I234" s="27"/>
      <c r="J234" s="27"/>
      <c r="K234" s="27"/>
      <c r="L234" s="27"/>
      <c r="M234" s="27"/>
      <c r="N234" s="342">
        <f t="shared" si="124"/>
        <v>0</v>
      </c>
      <c r="O234" s="345">
        <f t="shared" si="125"/>
        <v>0</v>
      </c>
    </row>
    <row r="235" spans="1:15" ht="12.75" x14ac:dyDescent="0.2">
      <c r="A235" s="324">
        <v>2</v>
      </c>
      <c r="B235" s="325">
        <v>3</v>
      </c>
      <c r="C235" s="325">
        <v>7</v>
      </c>
      <c r="D235" s="325">
        <v>2</v>
      </c>
      <c r="E235" s="325" t="s">
        <v>1500</v>
      </c>
      <c r="F235" s="326" t="s">
        <v>1671</v>
      </c>
      <c r="G235" s="27">
        <v>2200000</v>
      </c>
      <c r="H235" s="27">
        <v>7909106.1500000004</v>
      </c>
      <c r="I235" s="27">
        <v>22200000</v>
      </c>
      <c r="J235" s="27">
        <v>2200000</v>
      </c>
      <c r="K235" s="27"/>
      <c r="L235" s="27"/>
      <c r="M235" s="27"/>
      <c r="N235" s="342">
        <f t="shared" si="124"/>
        <v>34509106.149999999</v>
      </c>
      <c r="O235" s="345">
        <f t="shared" si="125"/>
        <v>3.4261678258523074</v>
      </c>
    </row>
    <row r="236" spans="1:15" ht="12.75" x14ac:dyDescent="0.2">
      <c r="A236" s="324">
        <v>2</v>
      </c>
      <c r="B236" s="325">
        <v>3</v>
      </c>
      <c r="C236" s="325">
        <v>7</v>
      </c>
      <c r="D236" s="325">
        <v>2</v>
      </c>
      <c r="E236" s="325" t="s">
        <v>1495</v>
      </c>
      <c r="F236" s="326" t="s">
        <v>1672</v>
      </c>
      <c r="G236" s="27"/>
      <c r="H236" s="27"/>
      <c r="I236" s="27"/>
      <c r="J236" s="27"/>
      <c r="K236" s="27"/>
      <c r="L236" s="27"/>
      <c r="M236" s="27"/>
      <c r="N236" s="342">
        <f t="shared" si="124"/>
        <v>0</v>
      </c>
      <c r="O236" s="345">
        <f t="shared" si="125"/>
        <v>0</v>
      </c>
    </row>
    <row r="237" spans="1:15" ht="12.75" x14ac:dyDescent="0.2">
      <c r="A237" s="336">
        <v>2</v>
      </c>
      <c r="B237" s="337">
        <v>3</v>
      </c>
      <c r="C237" s="337">
        <v>7</v>
      </c>
      <c r="D237" s="337">
        <v>2</v>
      </c>
      <c r="E237" s="337" t="s">
        <v>1497</v>
      </c>
      <c r="F237" s="327" t="s">
        <v>1673</v>
      </c>
      <c r="G237" s="27"/>
      <c r="H237" s="27"/>
      <c r="I237" s="27"/>
      <c r="J237" s="27"/>
      <c r="K237" s="27"/>
      <c r="L237" s="27"/>
      <c r="M237" s="27">
        <v>1500000</v>
      </c>
      <c r="N237" s="342">
        <f t="shared" si="124"/>
        <v>1500000</v>
      </c>
      <c r="O237" s="345">
        <f t="shared" si="125"/>
        <v>0.14892451043037119</v>
      </c>
    </row>
    <row r="238" spans="1:15" ht="12.75" x14ac:dyDescent="0.2">
      <c r="A238" s="318">
        <v>2</v>
      </c>
      <c r="B238" s="319">
        <v>3</v>
      </c>
      <c r="C238" s="319">
        <v>9</v>
      </c>
      <c r="D238" s="319"/>
      <c r="E238" s="319"/>
      <c r="F238" s="320" t="s">
        <v>1674</v>
      </c>
      <c r="G238" s="32">
        <f>+G239+G242+G245+G247+G249+G251+G253</f>
        <v>4925027.87</v>
      </c>
      <c r="H238" s="32">
        <f t="shared" ref="H238:O238" si="127">+H239+H242+H245+H247+H249+H251+H253</f>
        <v>6966455.2999999998</v>
      </c>
      <c r="I238" s="32">
        <f t="shared" si="127"/>
        <v>12356230.67</v>
      </c>
      <c r="J238" s="32">
        <f t="shared" si="127"/>
        <v>3622106.86</v>
      </c>
      <c r="K238" s="32">
        <f t="shared" si="127"/>
        <v>1872866.88</v>
      </c>
      <c r="L238" s="32">
        <f t="shared" si="127"/>
        <v>1872866.88</v>
      </c>
      <c r="M238" s="32">
        <f t="shared" si="127"/>
        <v>5854320.21</v>
      </c>
      <c r="N238" s="32">
        <f t="shared" si="127"/>
        <v>37469874.670000002</v>
      </c>
      <c r="O238" s="32">
        <f t="shared" si="127"/>
        <v>3.7201218274114116</v>
      </c>
    </row>
    <row r="239" spans="1:15" ht="12.75" x14ac:dyDescent="0.2">
      <c r="A239" s="321">
        <v>2</v>
      </c>
      <c r="B239" s="322">
        <v>3</v>
      </c>
      <c r="C239" s="322">
        <v>9</v>
      </c>
      <c r="D239" s="322">
        <v>1</v>
      </c>
      <c r="E239" s="322"/>
      <c r="F239" s="330" t="s">
        <v>1675</v>
      </c>
      <c r="G239" s="29">
        <f>+G240+G241</f>
        <v>926041.2</v>
      </c>
      <c r="H239" s="29">
        <f t="shared" ref="H239:O239" si="128">+H240+H241</f>
        <v>2568481.96</v>
      </c>
      <c r="I239" s="29">
        <f t="shared" si="128"/>
        <v>4061804</v>
      </c>
      <c r="J239" s="29">
        <f t="shared" si="128"/>
        <v>254320.21</v>
      </c>
      <c r="K239" s="29">
        <f t="shared" si="128"/>
        <v>254320.21</v>
      </c>
      <c r="L239" s="29">
        <f t="shared" si="128"/>
        <v>254320.21</v>
      </c>
      <c r="M239" s="29">
        <f t="shared" si="128"/>
        <v>254320.21</v>
      </c>
      <c r="N239" s="29">
        <f t="shared" si="128"/>
        <v>8573608</v>
      </c>
      <c r="O239" s="54">
        <f t="shared" si="128"/>
        <v>0.85121358268127589</v>
      </c>
    </row>
    <row r="240" spans="1:15" ht="12.75" x14ac:dyDescent="0.2">
      <c r="A240" s="331">
        <v>2</v>
      </c>
      <c r="B240" s="325">
        <v>3</v>
      </c>
      <c r="C240" s="325">
        <v>9</v>
      </c>
      <c r="D240" s="325">
        <v>1</v>
      </c>
      <c r="E240" s="325" t="s">
        <v>1491</v>
      </c>
      <c r="F240" s="326" t="s">
        <v>1676</v>
      </c>
      <c r="G240" s="342">
        <v>926041.2</v>
      </c>
      <c r="H240" s="342">
        <v>2568481.96</v>
      </c>
      <c r="I240" s="342">
        <v>4061804</v>
      </c>
      <c r="J240" s="342">
        <v>254320.21</v>
      </c>
      <c r="K240" s="342">
        <v>254320.21</v>
      </c>
      <c r="L240" s="342">
        <v>254320.21</v>
      </c>
      <c r="M240" s="342">
        <v>254320.21</v>
      </c>
      <c r="N240" s="342">
        <f t="shared" ref="N240:N244" si="129">SUBTOTAL(9,G240:M240)</f>
        <v>8573608</v>
      </c>
      <c r="O240" s="345">
        <f t="shared" ref="O240:O244" si="130">IFERROR(N240/$N$18*100,"0.00")</f>
        <v>0.85121358268127589</v>
      </c>
    </row>
    <row r="241" spans="1:15" ht="12.75" x14ac:dyDescent="0.2">
      <c r="A241" s="331">
        <v>2</v>
      </c>
      <c r="B241" s="325">
        <v>3</v>
      </c>
      <c r="C241" s="325">
        <v>9</v>
      </c>
      <c r="D241" s="325">
        <v>1</v>
      </c>
      <c r="E241" s="325" t="s">
        <v>1493</v>
      </c>
      <c r="F241" s="326" t="s">
        <v>1677</v>
      </c>
      <c r="G241" s="342"/>
      <c r="H241" s="342"/>
      <c r="I241" s="342"/>
      <c r="J241" s="342"/>
      <c r="K241" s="342"/>
      <c r="L241" s="342"/>
      <c r="M241" s="342"/>
      <c r="N241" s="342">
        <f t="shared" si="129"/>
        <v>0</v>
      </c>
      <c r="O241" s="345">
        <f t="shared" si="130"/>
        <v>0</v>
      </c>
    </row>
    <row r="242" spans="1:15" ht="12.75" x14ac:dyDescent="0.2">
      <c r="A242" s="321">
        <v>2</v>
      </c>
      <c r="B242" s="322">
        <v>3</v>
      </c>
      <c r="C242" s="322">
        <v>9</v>
      </c>
      <c r="D242" s="322">
        <v>2</v>
      </c>
      <c r="E242" s="322"/>
      <c r="F242" s="330" t="s">
        <v>1678</v>
      </c>
      <c r="G242" s="29">
        <f>+G243+G244</f>
        <v>1000000</v>
      </c>
      <c r="H242" s="29">
        <f t="shared" ref="H242:O242" si="131">+H243+H244</f>
        <v>400000</v>
      </c>
      <c r="I242" s="29">
        <f t="shared" si="131"/>
        <v>800000</v>
      </c>
      <c r="J242" s="29">
        <f t="shared" si="131"/>
        <v>368800</v>
      </c>
      <c r="K242" s="29">
        <f t="shared" si="131"/>
        <v>368800</v>
      </c>
      <c r="L242" s="29">
        <f t="shared" si="131"/>
        <v>368800</v>
      </c>
      <c r="M242" s="29">
        <f t="shared" si="131"/>
        <v>1000000</v>
      </c>
      <c r="N242" s="29">
        <f t="shared" si="131"/>
        <v>4306400</v>
      </c>
      <c r="O242" s="54">
        <f t="shared" si="131"/>
        <v>0.42755234114490032</v>
      </c>
    </row>
    <row r="243" spans="1:15" ht="12.75" x14ac:dyDescent="0.2">
      <c r="A243" s="331">
        <v>2</v>
      </c>
      <c r="B243" s="325">
        <v>3</v>
      </c>
      <c r="C243" s="325">
        <v>9</v>
      </c>
      <c r="D243" s="325">
        <v>2</v>
      </c>
      <c r="E243" s="325" t="s">
        <v>1491</v>
      </c>
      <c r="F243" s="326" t="s">
        <v>1679</v>
      </c>
      <c r="G243" s="27">
        <v>1000000</v>
      </c>
      <c r="H243" s="27">
        <v>400000</v>
      </c>
      <c r="I243" s="27">
        <v>800000</v>
      </c>
      <c r="J243" s="27">
        <v>368800</v>
      </c>
      <c r="K243" s="27">
        <v>368800</v>
      </c>
      <c r="L243" s="27">
        <v>368800</v>
      </c>
      <c r="M243" s="27">
        <v>1000000</v>
      </c>
      <c r="N243" s="342">
        <f t="shared" si="129"/>
        <v>4306400</v>
      </c>
      <c r="O243" s="345">
        <f t="shared" si="130"/>
        <v>0.42755234114490032</v>
      </c>
    </row>
    <row r="244" spans="1:15" ht="12.75" x14ac:dyDescent="0.2">
      <c r="A244" s="331">
        <v>2</v>
      </c>
      <c r="B244" s="325">
        <v>3</v>
      </c>
      <c r="C244" s="325">
        <v>9</v>
      </c>
      <c r="D244" s="325">
        <v>2</v>
      </c>
      <c r="E244" s="325" t="s">
        <v>1493</v>
      </c>
      <c r="F244" s="326" t="s">
        <v>1680</v>
      </c>
      <c r="G244" s="27"/>
      <c r="H244" s="27"/>
      <c r="I244" s="27"/>
      <c r="J244" s="27"/>
      <c r="K244" s="27"/>
      <c r="L244" s="27"/>
      <c r="M244" s="27"/>
      <c r="N244" s="342">
        <f t="shared" si="129"/>
        <v>0</v>
      </c>
      <c r="O244" s="345">
        <f t="shared" si="130"/>
        <v>0</v>
      </c>
    </row>
    <row r="245" spans="1:15" ht="12.75" x14ac:dyDescent="0.2">
      <c r="A245" s="321">
        <v>2</v>
      </c>
      <c r="B245" s="322">
        <v>3</v>
      </c>
      <c r="C245" s="322">
        <v>9</v>
      </c>
      <c r="D245" s="322">
        <v>3</v>
      </c>
      <c r="E245" s="322"/>
      <c r="F245" s="330" t="s">
        <v>1681</v>
      </c>
      <c r="G245" s="29">
        <f>+G246</f>
        <v>2998986.67</v>
      </c>
      <c r="H245" s="29">
        <f t="shared" ref="H245:O245" si="132">+H246</f>
        <v>3997973.34</v>
      </c>
      <c r="I245" s="29">
        <f t="shared" si="132"/>
        <v>7494426.6699999999</v>
      </c>
      <c r="J245" s="29">
        <f t="shared" si="132"/>
        <v>2998986.65</v>
      </c>
      <c r="K245" s="29">
        <f t="shared" si="132"/>
        <v>1249746.67</v>
      </c>
      <c r="L245" s="29">
        <f t="shared" si="132"/>
        <v>1249746.67</v>
      </c>
      <c r="M245" s="29">
        <f t="shared" si="132"/>
        <v>0</v>
      </c>
      <c r="N245" s="29">
        <f t="shared" si="132"/>
        <v>19989866.670000002</v>
      </c>
      <c r="O245" s="54">
        <f t="shared" si="132"/>
        <v>1.9846540715987633</v>
      </c>
    </row>
    <row r="246" spans="1:15" ht="12.75" x14ac:dyDescent="0.2">
      <c r="A246" s="331">
        <v>2</v>
      </c>
      <c r="B246" s="325">
        <v>3</v>
      </c>
      <c r="C246" s="325">
        <v>9</v>
      </c>
      <c r="D246" s="325">
        <v>3</v>
      </c>
      <c r="E246" s="325" t="s">
        <v>1491</v>
      </c>
      <c r="F246" s="326" t="s">
        <v>1681</v>
      </c>
      <c r="G246" s="27">
        <v>2998986.67</v>
      </c>
      <c r="H246" s="27">
        <v>3997973.34</v>
      </c>
      <c r="I246" s="27">
        <v>7494426.6699999999</v>
      </c>
      <c r="J246" s="27">
        <v>2998986.65</v>
      </c>
      <c r="K246" s="27">
        <v>1249746.67</v>
      </c>
      <c r="L246" s="27">
        <v>1249746.67</v>
      </c>
      <c r="M246" s="27"/>
      <c r="N246" s="342">
        <f>SUBTOTAL(9,G246:M246)</f>
        <v>19989866.670000002</v>
      </c>
      <c r="O246" s="345">
        <f>IFERROR(N246/$N$18*100,"0.00")</f>
        <v>1.9846540715987633</v>
      </c>
    </row>
    <row r="247" spans="1:15" ht="12.75" x14ac:dyDescent="0.2">
      <c r="A247" s="321">
        <v>2</v>
      </c>
      <c r="B247" s="322">
        <v>3</v>
      </c>
      <c r="C247" s="322">
        <v>9</v>
      </c>
      <c r="D247" s="322">
        <v>5</v>
      </c>
      <c r="E247" s="322"/>
      <c r="F247" s="330" t="s">
        <v>1682</v>
      </c>
      <c r="G247" s="29">
        <f>+G248</f>
        <v>0</v>
      </c>
      <c r="H247" s="29">
        <f t="shared" ref="H247:O247" si="133">+H248</f>
        <v>0</v>
      </c>
      <c r="I247" s="29">
        <f t="shared" si="133"/>
        <v>0</v>
      </c>
      <c r="J247" s="29">
        <f t="shared" si="133"/>
        <v>0</v>
      </c>
      <c r="K247" s="29">
        <f t="shared" si="133"/>
        <v>0</v>
      </c>
      <c r="L247" s="29">
        <f t="shared" si="133"/>
        <v>0</v>
      </c>
      <c r="M247" s="29">
        <f t="shared" si="133"/>
        <v>2300000</v>
      </c>
      <c r="N247" s="29">
        <f t="shared" si="133"/>
        <v>2300000</v>
      </c>
      <c r="O247" s="54">
        <f t="shared" si="133"/>
        <v>0.22835091599323587</v>
      </c>
    </row>
    <row r="248" spans="1:15" ht="12.75" x14ac:dyDescent="0.2">
      <c r="A248" s="331">
        <v>2</v>
      </c>
      <c r="B248" s="325">
        <v>3</v>
      </c>
      <c r="C248" s="325">
        <v>9</v>
      </c>
      <c r="D248" s="325">
        <v>5</v>
      </c>
      <c r="E248" s="325" t="s">
        <v>1491</v>
      </c>
      <c r="F248" s="326" t="s">
        <v>1682</v>
      </c>
      <c r="G248" s="27"/>
      <c r="H248" s="27"/>
      <c r="I248" s="27"/>
      <c r="J248" s="27"/>
      <c r="K248" s="27"/>
      <c r="L248" s="27"/>
      <c r="M248" s="27">
        <v>2300000</v>
      </c>
      <c r="N248" s="342">
        <f>SUBTOTAL(9,G248:M248)</f>
        <v>2300000</v>
      </c>
      <c r="O248" s="345">
        <f>IFERROR(N248/$N$18*100,"0.00")</f>
        <v>0.22835091599323587</v>
      </c>
    </row>
    <row r="249" spans="1:15" ht="12.75" x14ac:dyDescent="0.2">
      <c r="A249" s="321">
        <v>2</v>
      </c>
      <c r="B249" s="322">
        <v>3</v>
      </c>
      <c r="C249" s="322">
        <v>9</v>
      </c>
      <c r="D249" s="322">
        <v>6</v>
      </c>
      <c r="E249" s="322"/>
      <c r="F249" s="330" t="s">
        <v>1683</v>
      </c>
      <c r="G249" s="29">
        <f>+G250</f>
        <v>0</v>
      </c>
      <c r="H249" s="29">
        <f t="shared" ref="H249:O249" si="134">+H250</f>
        <v>0</v>
      </c>
      <c r="I249" s="29">
        <f t="shared" si="134"/>
        <v>0</v>
      </c>
      <c r="J249" s="29">
        <f t="shared" si="134"/>
        <v>0</v>
      </c>
      <c r="K249" s="29">
        <f t="shared" si="134"/>
        <v>0</v>
      </c>
      <c r="L249" s="29">
        <f t="shared" si="134"/>
        <v>0</v>
      </c>
      <c r="M249" s="29">
        <f t="shared" si="134"/>
        <v>1500000</v>
      </c>
      <c r="N249" s="29">
        <f t="shared" si="134"/>
        <v>1500000</v>
      </c>
      <c r="O249" s="54">
        <f t="shared" si="134"/>
        <v>0.14892451043037119</v>
      </c>
    </row>
    <row r="250" spans="1:15" ht="12.75" x14ac:dyDescent="0.2">
      <c r="A250" s="331">
        <v>2</v>
      </c>
      <c r="B250" s="325">
        <v>3</v>
      </c>
      <c r="C250" s="325">
        <v>9</v>
      </c>
      <c r="D250" s="325">
        <v>6</v>
      </c>
      <c r="E250" s="325" t="s">
        <v>1491</v>
      </c>
      <c r="F250" s="326" t="s">
        <v>1683</v>
      </c>
      <c r="G250" s="27"/>
      <c r="H250" s="27"/>
      <c r="I250" s="27"/>
      <c r="J250" s="27"/>
      <c r="K250" s="27"/>
      <c r="L250" s="27"/>
      <c r="M250" s="27">
        <v>1500000</v>
      </c>
      <c r="N250" s="342">
        <f>SUBTOTAL(9,G250:M250)</f>
        <v>1500000</v>
      </c>
      <c r="O250" s="345">
        <f>IFERROR(N250/$N$18*100,"0.00")</f>
        <v>0.14892451043037119</v>
      </c>
    </row>
    <row r="251" spans="1:15" ht="12.75" x14ac:dyDescent="0.2">
      <c r="A251" s="321">
        <v>2</v>
      </c>
      <c r="B251" s="322">
        <v>3</v>
      </c>
      <c r="C251" s="322">
        <v>9</v>
      </c>
      <c r="D251" s="322">
        <v>8</v>
      </c>
      <c r="E251" s="322"/>
      <c r="F251" s="330" t="s">
        <v>1684</v>
      </c>
      <c r="G251" s="29">
        <f>+G252</f>
        <v>0</v>
      </c>
      <c r="H251" s="29">
        <f t="shared" ref="H251:O251" si="135">+H252</f>
        <v>0</v>
      </c>
      <c r="I251" s="29">
        <f t="shared" si="135"/>
        <v>0</v>
      </c>
      <c r="J251" s="29">
        <f t="shared" si="135"/>
        <v>0</v>
      </c>
      <c r="K251" s="29">
        <f t="shared" si="135"/>
        <v>0</v>
      </c>
      <c r="L251" s="29">
        <f t="shared" si="135"/>
        <v>0</v>
      </c>
      <c r="M251" s="29">
        <f t="shared" si="135"/>
        <v>800000</v>
      </c>
      <c r="N251" s="29">
        <f t="shared" si="135"/>
        <v>800000</v>
      </c>
      <c r="O251" s="54">
        <f t="shared" si="135"/>
        <v>7.9426405562864635E-2</v>
      </c>
    </row>
    <row r="252" spans="1:15" ht="12.75" x14ac:dyDescent="0.2">
      <c r="A252" s="331">
        <v>2</v>
      </c>
      <c r="B252" s="325">
        <v>3</v>
      </c>
      <c r="C252" s="325">
        <v>9</v>
      </c>
      <c r="D252" s="325">
        <v>8</v>
      </c>
      <c r="E252" s="325" t="s">
        <v>1491</v>
      </c>
      <c r="F252" s="326" t="s">
        <v>1684</v>
      </c>
      <c r="G252" s="27"/>
      <c r="H252" s="27"/>
      <c r="I252" s="27"/>
      <c r="J252" s="27"/>
      <c r="K252" s="27"/>
      <c r="L252" s="27"/>
      <c r="M252" s="27">
        <v>800000</v>
      </c>
      <c r="N252" s="342">
        <f>SUBTOTAL(9,G252:M252)</f>
        <v>800000</v>
      </c>
      <c r="O252" s="345">
        <f>IFERROR(N252/$N$18*100,"0.00")</f>
        <v>7.9426405562864635E-2</v>
      </c>
    </row>
    <row r="253" spans="1:15" ht="12.75" x14ac:dyDescent="0.2">
      <c r="A253" s="321">
        <v>2</v>
      </c>
      <c r="B253" s="322">
        <v>3</v>
      </c>
      <c r="C253" s="322">
        <v>9</v>
      </c>
      <c r="D253" s="322">
        <v>9</v>
      </c>
      <c r="E253" s="322"/>
      <c r="F253" s="330" t="s">
        <v>1685</v>
      </c>
      <c r="G253" s="29">
        <f>+G254</f>
        <v>0</v>
      </c>
      <c r="H253" s="29">
        <f t="shared" ref="H253:O253" si="136">+H254</f>
        <v>0</v>
      </c>
      <c r="I253" s="29">
        <f t="shared" si="136"/>
        <v>0</v>
      </c>
      <c r="J253" s="29">
        <f t="shared" si="136"/>
        <v>0</v>
      </c>
      <c r="K253" s="29">
        <f t="shared" si="136"/>
        <v>0</v>
      </c>
      <c r="L253" s="29">
        <f t="shared" si="136"/>
        <v>0</v>
      </c>
      <c r="M253" s="29">
        <f t="shared" si="136"/>
        <v>0</v>
      </c>
      <c r="N253" s="29">
        <f t="shared" si="136"/>
        <v>0</v>
      </c>
      <c r="O253" s="54">
        <f t="shared" si="136"/>
        <v>0</v>
      </c>
    </row>
    <row r="254" spans="1:15" ht="12.75" x14ac:dyDescent="0.2">
      <c r="A254" s="331">
        <v>2</v>
      </c>
      <c r="B254" s="325">
        <v>3</v>
      </c>
      <c r="C254" s="325">
        <v>9</v>
      </c>
      <c r="D254" s="325">
        <v>9</v>
      </c>
      <c r="E254" s="325" t="s">
        <v>1491</v>
      </c>
      <c r="F254" s="326" t="s">
        <v>1685</v>
      </c>
      <c r="G254" s="27"/>
      <c r="H254" s="27"/>
      <c r="I254" s="27"/>
      <c r="J254" s="27"/>
      <c r="K254" s="27"/>
      <c r="L254" s="27"/>
      <c r="M254" s="27"/>
      <c r="N254" s="342">
        <f>SUBTOTAL(9,G254:M254)</f>
        <v>0</v>
      </c>
      <c r="O254" s="345">
        <f>IFERROR(N254/$N$18*100,"0.00")</f>
        <v>0</v>
      </c>
    </row>
    <row r="255" spans="1:15" ht="12.75" x14ac:dyDescent="0.2">
      <c r="A255" s="314">
        <v>2</v>
      </c>
      <c r="B255" s="315">
        <v>4</v>
      </c>
      <c r="C255" s="316"/>
      <c r="D255" s="316"/>
      <c r="E255" s="316"/>
      <c r="F255" s="317" t="s">
        <v>1443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318">
        <v>2</v>
      </c>
      <c r="B256" s="319">
        <v>4</v>
      </c>
      <c r="C256" s="319">
        <v>1</v>
      </c>
      <c r="D256" s="319"/>
      <c r="E256" s="319"/>
      <c r="F256" s="320" t="s">
        <v>1686</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321">
        <v>2</v>
      </c>
      <c r="B257" s="322">
        <v>4</v>
      </c>
      <c r="C257" s="322">
        <v>1</v>
      </c>
      <c r="D257" s="322">
        <v>2</v>
      </c>
      <c r="E257" s="322"/>
      <c r="F257" s="330" t="s">
        <v>1687</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31">
        <v>2</v>
      </c>
      <c r="B258" s="325">
        <v>4</v>
      </c>
      <c r="C258" s="325">
        <v>1</v>
      </c>
      <c r="D258" s="325">
        <v>2</v>
      </c>
      <c r="E258" s="325" t="s">
        <v>1491</v>
      </c>
      <c r="F258" s="329" t="s">
        <v>1688</v>
      </c>
      <c r="G258" s="27"/>
      <c r="H258" s="27"/>
      <c r="I258" s="27"/>
      <c r="J258" s="27"/>
      <c r="K258" s="27"/>
      <c r="L258" s="27"/>
      <c r="M258" s="27"/>
      <c r="N258" s="342">
        <f>SUBTOTAL(9,G258:M258)</f>
        <v>0</v>
      </c>
      <c r="O258" s="345">
        <f>IFERROR(N258/$N$18*100,"0.00")</f>
        <v>0</v>
      </c>
    </row>
    <row r="259" spans="1:15" ht="12.75" x14ac:dyDescent="0.2">
      <c r="A259" s="331">
        <v>2</v>
      </c>
      <c r="B259" s="325">
        <v>4</v>
      </c>
      <c r="C259" s="325">
        <v>1</v>
      </c>
      <c r="D259" s="325">
        <v>2</v>
      </c>
      <c r="E259" s="325" t="s">
        <v>1493</v>
      </c>
      <c r="F259" s="329" t="s">
        <v>1689</v>
      </c>
      <c r="G259" s="27"/>
      <c r="H259" s="27"/>
      <c r="I259" s="27"/>
      <c r="J259" s="27"/>
      <c r="K259" s="27"/>
      <c r="L259" s="27"/>
      <c r="M259" s="27"/>
      <c r="N259" s="342">
        <f>SUBTOTAL(9,G259:M259)</f>
        <v>0</v>
      </c>
      <c r="O259" s="345">
        <f t="shared" ref="O259:O263" si="140">IFERROR(N259/$N$18*100,"0.00")</f>
        <v>0</v>
      </c>
    </row>
    <row r="260" spans="1:15" ht="12.75" x14ac:dyDescent="0.2">
      <c r="A260" s="333">
        <v>2</v>
      </c>
      <c r="B260" s="322">
        <v>4</v>
      </c>
      <c r="C260" s="322">
        <v>1</v>
      </c>
      <c r="D260" s="322">
        <v>5</v>
      </c>
      <c r="E260" s="322"/>
      <c r="F260" s="338" t="s">
        <v>1690</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31">
        <v>2</v>
      </c>
      <c r="B261" s="325">
        <v>4</v>
      </c>
      <c r="C261" s="325">
        <v>1</v>
      </c>
      <c r="D261" s="325">
        <v>5</v>
      </c>
      <c r="E261" s="325" t="s">
        <v>1491</v>
      </c>
      <c r="F261" s="329" t="s">
        <v>1690</v>
      </c>
      <c r="G261" s="28"/>
      <c r="H261" s="28"/>
      <c r="I261" s="28"/>
      <c r="J261" s="28"/>
      <c r="K261" s="28"/>
      <c r="L261" s="28"/>
      <c r="M261" s="28"/>
      <c r="N261" s="343">
        <f>SUBTOTAL(9,G261:M261)</f>
        <v>0</v>
      </c>
      <c r="O261" s="345">
        <f t="shared" si="140"/>
        <v>0</v>
      </c>
    </row>
    <row r="262" spans="1:15" ht="12.75" x14ac:dyDescent="0.2">
      <c r="A262" s="321">
        <v>2</v>
      </c>
      <c r="B262" s="322">
        <v>4</v>
      </c>
      <c r="C262" s="322">
        <v>1</v>
      </c>
      <c r="D262" s="322">
        <v>6</v>
      </c>
      <c r="E262" s="325"/>
      <c r="F262" s="338" t="s">
        <v>1691</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31">
        <v>2</v>
      </c>
      <c r="B263" s="325">
        <v>4</v>
      </c>
      <c r="C263" s="325">
        <v>1</v>
      </c>
      <c r="D263" s="325">
        <v>6</v>
      </c>
      <c r="E263" s="325" t="s">
        <v>1491</v>
      </c>
      <c r="F263" s="329" t="s">
        <v>1692</v>
      </c>
      <c r="G263" s="27"/>
      <c r="H263" s="27"/>
      <c r="I263" s="27"/>
      <c r="J263" s="27"/>
      <c r="K263" s="27"/>
      <c r="L263" s="27"/>
      <c r="M263" s="27"/>
      <c r="N263" s="342">
        <f>SUBTOTAL(9,G263:M263)</f>
        <v>0</v>
      </c>
      <c r="O263" s="345">
        <f t="shared" si="140"/>
        <v>0</v>
      </c>
    </row>
    <row r="264" spans="1:15" ht="12.75" x14ac:dyDescent="0.2">
      <c r="A264" s="318">
        <v>2</v>
      </c>
      <c r="B264" s="319">
        <v>4</v>
      </c>
      <c r="C264" s="319">
        <v>4</v>
      </c>
      <c r="D264" s="319"/>
      <c r="E264" s="319"/>
      <c r="F264" s="320" t="s">
        <v>1693</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330">
        <v>2</v>
      </c>
      <c r="B265" s="322">
        <v>4</v>
      </c>
      <c r="C265" s="322">
        <v>4</v>
      </c>
      <c r="D265" s="322">
        <v>1</v>
      </c>
      <c r="E265" s="322"/>
      <c r="F265" s="338" t="s">
        <v>1694</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326">
        <v>2</v>
      </c>
      <c r="B266" s="325">
        <v>4</v>
      </c>
      <c r="C266" s="325">
        <v>4</v>
      </c>
      <c r="D266" s="325">
        <v>1</v>
      </c>
      <c r="E266" s="325" t="s">
        <v>1500</v>
      </c>
      <c r="F266" s="329" t="s">
        <v>1695</v>
      </c>
      <c r="G266" s="27"/>
      <c r="H266" s="27"/>
      <c r="I266" s="27"/>
      <c r="J266" s="27"/>
      <c r="K266" s="27"/>
      <c r="L266" s="27"/>
      <c r="M266" s="27"/>
      <c r="N266" s="342">
        <f>SUBTOTAL(9,G266:M266)</f>
        <v>0</v>
      </c>
      <c r="O266" s="345">
        <f>IFERROR(N266/$N$18*100,"0.00")</f>
        <v>0</v>
      </c>
    </row>
    <row r="267" spans="1:15" ht="12.75" x14ac:dyDescent="0.2">
      <c r="A267" s="318">
        <v>2</v>
      </c>
      <c r="B267" s="319">
        <v>4</v>
      </c>
      <c r="C267" s="319">
        <v>9</v>
      </c>
      <c r="D267" s="319"/>
      <c r="E267" s="319"/>
      <c r="F267" s="320" t="s">
        <v>1696</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33">
        <v>2</v>
      </c>
      <c r="B268" s="322">
        <v>4</v>
      </c>
      <c r="C268" s="322">
        <v>9</v>
      </c>
      <c r="D268" s="322">
        <v>1</v>
      </c>
      <c r="E268" s="322"/>
      <c r="F268" s="338" t="s">
        <v>1696</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31">
        <v>2</v>
      </c>
      <c r="B269" s="325">
        <v>4</v>
      </c>
      <c r="C269" s="325">
        <v>9</v>
      </c>
      <c r="D269" s="325">
        <v>1</v>
      </c>
      <c r="E269" s="325" t="s">
        <v>1491</v>
      </c>
      <c r="F269" s="329" t="s">
        <v>1696</v>
      </c>
      <c r="G269" s="27"/>
      <c r="H269" s="27"/>
      <c r="I269" s="27"/>
      <c r="J269" s="27"/>
      <c r="K269" s="27"/>
      <c r="L269" s="27"/>
      <c r="M269" s="27"/>
      <c r="N269" s="342">
        <f>SUBTOTAL(9,G269:M269)</f>
        <v>0</v>
      </c>
      <c r="O269" s="345">
        <f>IFERROR(N269/$N$18*100,"0.00")</f>
        <v>0</v>
      </c>
    </row>
    <row r="270" spans="1:15" ht="12.75" x14ac:dyDescent="0.2">
      <c r="A270" s="333">
        <v>2</v>
      </c>
      <c r="B270" s="322">
        <v>4</v>
      </c>
      <c r="C270" s="322">
        <v>9</v>
      </c>
      <c r="D270" s="322">
        <v>4</v>
      </c>
      <c r="E270" s="322"/>
      <c r="F270" s="338" t="s">
        <v>1697</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324">
        <v>2</v>
      </c>
      <c r="B271" s="325">
        <v>4</v>
      </c>
      <c r="C271" s="325">
        <v>9</v>
      </c>
      <c r="D271" s="325">
        <v>4</v>
      </c>
      <c r="E271" s="325" t="s">
        <v>1491</v>
      </c>
      <c r="F271" s="329" t="s">
        <v>1697</v>
      </c>
      <c r="G271" s="27"/>
      <c r="H271" s="27"/>
      <c r="I271" s="27"/>
      <c r="J271" s="27"/>
      <c r="K271" s="27"/>
      <c r="L271" s="27"/>
      <c r="M271" s="27"/>
      <c r="N271" s="342">
        <f>SUBTOTAL(9,G271:M271)</f>
        <v>0</v>
      </c>
      <c r="O271" s="345">
        <f>IFERROR(N271/$N$18*100,"0.00")</f>
        <v>0</v>
      </c>
    </row>
    <row r="272" spans="1:15" ht="12.75" x14ac:dyDescent="0.2">
      <c r="A272" s="314">
        <v>2</v>
      </c>
      <c r="B272" s="315">
        <v>6</v>
      </c>
      <c r="C272" s="316"/>
      <c r="D272" s="316"/>
      <c r="E272" s="316"/>
      <c r="F272" s="317" t="s">
        <v>1698</v>
      </c>
      <c r="G272" s="33">
        <f>+G273+G284+G291+G296+G303+G312+G315</f>
        <v>3090319.41</v>
      </c>
      <c r="H272" s="33">
        <f>+H273+H284+H291+H296+H303+H312+H315</f>
        <v>7641916.4400000004</v>
      </c>
      <c r="I272" s="33">
        <f t="shared" ref="I272:O272" si="149">+I273+I284+I291+I296+I303+I312+I315</f>
        <v>11445110.48</v>
      </c>
      <c r="J272" s="33">
        <f t="shared" si="149"/>
        <v>7353194.04</v>
      </c>
      <c r="K272" s="33">
        <f t="shared" si="149"/>
        <v>5961277.6399999997</v>
      </c>
      <c r="L272" s="33">
        <f t="shared" si="149"/>
        <v>0</v>
      </c>
      <c r="M272" s="33">
        <f t="shared" si="149"/>
        <v>3263012.5</v>
      </c>
      <c r="N272" s="33">
        <f t="shared" si="149"/>
        <v>43225788.740000002</v>
      </c>
      <c r="O272" s="33">
        <f t="shared" si="149"/>
        <v>4.291586284047435</v>
      </c>
    </row>
    <row r="273" spans="1:15" ht="12.75" x14ac:dyDescent="0.2">
      <c r="A273" s="318">
        <v>2</v>
      </c>
      <c r="B273" s="319">
        <v>6</v>
      </c>
      <c r="C273" s="319">
        <v>1</v>
      </c>
      <c r="D273" s="319"/>
      <c r="E273" s="319"/>
      <c r="F273" s="320" t="s">
        <v>1699</v>
      </c>
      <c r="G273" s="32">
        <f>+G274+G276+G278+G280+G282</f>
        <v>1600000</v>
      </c>
      <c r="H273" s="32">
        <f>+H274+H276+H278+H280+H282</f>
        <v>2700000</v>
      </c>
      <c r="I273" s="32">
        <f t="shared" ref="I273:O273" si="150">+I274+I276+I278+I280+I282</f>
        <v>3600000</v>
      </c>
      <c r="J273" s="32">
        <f t="shared" si="150"/>
        <v>450000</v>
      </c>
      <c r="K273" s="32">
        <f t="shared" si="150"/>
        <v>0</v>
      </c>
      <c r="L273" s="32">
        <f t="shared" si="150"/>
        <v>0</v>
      </c>
      <c r="M273" s="32">
        <f t="shared" si="150"/>
        <v>1163012.5</v>
      </c>
      <c r="N273" s="32">
        <f t="shared" si="150"/>
        <v>9513012.5</v>
      </c>
      <c r="O273" s="32">
        <f t="shared" si="150"/>
        <v>0.94448048618700109</v>
      </c>
    </row>
    <row r="274" spans="1:15" ht="12.75" x14ac:dyDescent="0.2">
      <c r="A274" s="321">
        <v>2</v>
      </c>
      <c r="B274" s="322">
        <v>6</v>
      </c>
      <c r="C274" s="322">
        <v>1</v>
      </c>
      <c r="D274" s="322">
        <v>1</v>
      </c>
      <c r="E274" s="322"/>
      <c r="F274" s="330" t="s">
        <v>1700</v>
      </c>
      <c r="G274" s="29">
        <f>+G275</f>
        <v>800000</v>
      </c>
      <c r="H274" s="29">
        <f t="shared" ref="H274:O274" si="151">+H275</f>
        <v>1200000</v>
      </c>
      <c r="I274" s="29">
        <f t="shared" si="151"/>
        <v>2300000</v>
      </c>
      <c r="J274" s="29">
        <f t="shared" si="151"/>
        <v>450000</v>
      </c>
      <c r="K274" s="29">
        <f t="shared" si="151"/>
        <v>0</v>
      </c>
      <c r="L274" s="29">
        <f t="shared" si="151"/>
        <v>0</v>
      </c>
      <c r="M274" s="29">
        <f t="shared" si="151"/>
        <v>563012.5</v>
      </c>
      <c r="N274" s="29">
        <f t="shared" si="151"/>
        <v>5313012.5</v>
      </c>
      <c r="O274" s="54">
        <f t="shared" si="151"/>
        <v>0.52749185698196166</v>
      </c>
    </row>
    <row r="275" spans="1:15" ht="12.75" x14ac:dyDescent="0.2">
      <c r="A275" s="324">
        <v>2</v>
      </c>
      <c r="B275" s="325">
        <v>6</v>
      </c>
      <c r="C275" s="325">
        <v>1</v>
      </c>
      <c r="D275" s="325">
        <v>1</v>
      </c>
      <c r="E275" s="325" t="s">
        <v>1491</v>
      </c>
      <c r="F275" s="326" t="s">
        <v>1700</v>
      </c>
      <c r="G275" s="27">
        <v>800000</v>
      </c>
      <c r="H275" s="27">
        <v>1200000</v>
      </c>
      <c r="I275" s="27">
        <v>2300000</v>
      </c>
      <c r="J275" s="27">
        <v>450000</v>
      </c>
      <c r="K275" s="27"/>
      <c r="L275" s="27"/>
      <c r="M275" s="27">
        <v>563012.5</v>
      </c>
      <c r="N275" s="342">
        <f>SUBTOTAL(9,G275:M275)</f>
        <v>5313012.5</v>
      </c>
      <c r="O275" s="345">
        <f t="shared" ref="O275:O283" si="152">IFERROR(N275/$N$18*100,"0.00")</f>
        <v>0.52749185698196166</v>
      </c>
    </row>
    <row r="276" spans="1:15" ht="12.75" x14ac:dyDescent="0.2">
      <c r="A276" s="321">
        <v>2</v>
      </c>
      <c r="B276" s="322">
        <v>6</v>
      </c>
      <c r="C276" s="322">
        <v>1</v>
      </c>
      <c r="D276" s="322">
        <v>2</v>
      </c>
      <c r="E276" s="322"/>
      <c r="F276" s="330" t="s">
        <v>1701</v>
      </c>
      <c r="G276" s="29">
        <f>+G277</f>
        <v>800000</v>
      </c>
      <c r="H276" s="29">
        <f t="shared" ref="H276:M276" si="153">+H277</f>
        <v>1500000</v>
      </c>
      <c r="I276" s="29">
        <f t="shared" si="153"/>
        <v>1300000</v>
      </c>
      <c r="J276" s="29">
        <f t="shared" si="153"/>
        <v>0</v>
      </c>
      <c r="K276" s="29">
        <f t="shared" si="153"/>
        <v>0</v>
      </c>
      <c r="L276" s="29">
        <f t="shared" si="153"/>
        <v>0</v>
      </c>
      <c r="M276" s="29">
        <f t="shared" si="153"/>
        <v>0</v>
      </c>
      <c r="N276" s="29">
        <f t="shared" si="147"/>
        <v>3600000</v>
      </c>
      <c r="O276" s="54">
        <f t="shared" ref="O276" si="154">+O277</f>
        <v>0.35741882503289091</v>
      </c>
    </row>
    <row r="277" spans="1:15" ht="12.75" x14ac:dyDescent="0.2">
      <c r="A277" s="324">
        <v>2</v>
      </c>
      <c r="B277" s="325">
        <v>6</v>
      </c>
      <c r="C277" s="325">
        <v>1</v>
      </c>
      <c r="D277" s="325">
        <v>2</v>
      </c>
      <c r="E277" s="325" t="s">
        <v>1491</v>
      </c>
      <c r="F277" s="329" t="s">
        <v>1701</v>
      </c>
      <c r="G277" s="27">
        <v>800000</v>
      </c>
      <c r="H277" s="27">
        <v>1500000</v>
      </c>
      <c r="I277" s="27">
        <v>1300000</v>
      </c>
      <c r="J277" s="27"/>
      <c r="K277" s="27"/>
      <c r="L277" s="27"/>
      <c r="M277" s="27"/>
      <c r="N277" s="342">
        <f>SUBTOTAL(9,G277:M277)</f>
        <v>3600000</v>
      </c>
      <c r="O277" s="345">
        <f t="shared" si="152"/>
        <v>0.35741882503289091</v>
      </c>
    </row>
    <row r="278" spans="1:15" ht="12.75" x14ac:dyDescent="0.2">
      <c r="A278" s="321">
        <v>2</v>
      </c>
      <c r="B278" s="322">
        <v>6</v>
      </c>
      <c r="C278" s="322">
        <v>1</v>
      </c>
      <c r="D278" s="322">
        <v>3</v>
      </c>
      <c r="E278" s="322"/>
      <c r="F278" s="338" t="s">
        <v>1702</v>
      </c>
      <c r="G278" s="29">
        <f>+G279</f>
        <v>0</v>
      </c>
      <c r="H278" s="29">
        <f t="shared" ref="H278:O278" si="155">+H279</f>
        <v>0</v>
      </c>
      <c r="I278" s="29">
        <f t="shared" si="155"/>
        <v>0</v>
      </c>
      <c r="J278" s="29">
        <f t="shared" si="155"/>
        <v>0</v>
      </c>
      <c r="K278" s="29">
        <f t="shared" si="155"/>
        <v>0</v>
      </c>
      <c r="L278" s="29">
        <f t="shared" si="155"/>
        <v>0</v>
      </c>
      <c r="M278" s="29">
        <f t="shared" si="155"/>
        <v>100000</v>
      </c>
      <c r="N278" s="29">
        <f t="shared" si="155"/>
        <v>100000</v>
      </c>
      <c r="O278" s="54">
        <f t="shared" si="155"/>
        <v>9.9283006953580794E-3</v>
      </c>
    </row>
    <row r="279" spans="1:15" ht="12.75" x14ac:dyDescent="0.2">
      <c r="A279" s="324">
        <v>2</v>
      </c>
      <c r="B279" s="325">
        <v>6</v>
      </c>
      <c r="C279" s="325">
        <v>1</v>
      </c>
      <c r="D279" s="325">
        <v>3</v>
      </c>
      <c r="E279" s="325" t="s">
        <v>1491</v>
      </c>
      <c r="F279" s="329" t="s">
        <v>1702</v>
      </c>
      <c r="G279" s="27"/>
      <c r="H279" s="27"/>
      <c r="I279" s="27"/>
      <c r="J279" s="27"/>
      <c r="K279" s="27"/>
      <c r="L279" s="27"/>
      <c r="M279" s="27">
        <v>100000</v>
      </c>
      <c r="N279" s="342">
        <f>SUBTOTAL(9,G279:M279)</f>
        <v>100000</v>
      </c>
      <c r="O279" s="345">
        <f t="shared" si="152"/>
        <v>9.9283006953580794E-3</v>
      </c>
    </row>
    <row r="280" spans="1:15" ht="12.75" x14ac:dyDescent="0.2">
      <c r="A280" s="321">
        <v>2</v>
      </c>
      <c r="B280" s="322">
        <v>6</v>
      </c>
      <c r="C280" s="322">
        <v>1</v>
      </c>
      <c r="D280" s="322">
        <v>4</v>
      </c>
      <c r="E280" s="322"/>
      <c r="F280" s="330" t="s">
        <v>1703</v>
      </c>
      <c r="G280" s="29">
        <f>+G281</f>
        <v>0</v>
      </c>
      <c r="H280" s="29">
        <f t="shared" ref="H280:O280" si="156">+H281</f>
        <v>0</v>
      </c>
      <c r="I280" s="29">
        <f t="shared" si="156"/>
        <v>0</v>
      </c>
      <c r="J280" s="29">
        <f t="shared" si="156"/>
        <v>0</v>
      </c>
      <c r="K280" s="29">
        <f t="shared" si="156"/>
        <v>0</v>
      </c>
      <c r="L280" s="29">
        <f t="shared" si="156"/>
        <v>0</v>
      </c>
      <c r="M280" s="29">
        <f t="shared" si="156"/>
        <v>500000</v>
      </c>
      <c r="N280" s="29">
        <f t="shared" si="156"/>
        <v>500000</v>
      </c>
      <c r="O280" s="54">
        <f t="shared" si="156"/>
        <v>4.9641503476790402E-2</v>
      </c>
    </row>
    <row r="281" spans="1:15" ht="12.75" x14ac:dyDescent="0.2">
      <c r="A281" s="324">
        <v>2</v>
      </c>
      <c r="B281" s="325">
        <v>6</v>
      </c>
      <c r="C281" s="325">
        <v>1</v>
      </c>
      <c r="D281" s="325">
        <v>4</v>
      </c>
      <c r="E281" s="325" t="s">
        <v>1491</v>
      </c>
      <c r="F281" s="329" t="s">
        <v>1703</v>
      </c>
      <c r="G281" s="27"/>
      <c r="H281" s="27"/>
      <c r="I281" s="27"/>
      <c r="J281" s="27"/>
      <c r="K281" s="27"/>
      <c r="L281" s="27"/>
      <c r="M281" s="27">
        <v>500000</v>
      </c>
      <c r="N281" s="342">
        <f t="shared" ref="N281:N286" si="157">SUBTOTAL(9,G281:M281)</f>
        <v>500000</v>
      </c>
      <c r="O281" s="345">
        <f t="shared" si="152"/>
        <v>4.9641503476790402E-2</v>
      </c>
    </row>
    <row r="282" spans="1:15" ht="12.75" x14ac:dyDescent="0.2">
      <c r="A282" s="321">
        <v>2</v>
      </c>
      <c r="B282" s="322">
        <v>6</v>
      </c>
      <c r="C282" s="322">
        <v>1</v>
      </c>
      <c r="D282" s="322">
        <v>9</v>
      </c>
      <c r="E282" s="322"/>
      <c r="F282" s="330" t="s">
        <v>1704</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324">
        <v>2</v>
      </c>
      <c r="B283" s="325">
        <v>6</v>
      </c>
      <c r="C283" s="325">
        <v>1</v>
      </c>
      <c r="D283" s="325">
        <v>9</v>
      </c>
      <c r="E283" s="325" t="s">
        <v>1491</v>
      </c>
      <c r="F283" s="329" t="s">
        <v>1704</v>
      </c>
      <c r="G283" s="27"/>
      <c r="H283" s="27"/>
      <c r="I283" s="27"/>
      <c r="J283" s="27"/>
      <c r="K283" s="27"/>
      <c r="L283" s="27"/>
      <c r="M283" s="27"/>
      <c r="N283" s="342">
        <f t="shared" si="157"/>
        <v>0</v>
      </c>
      <c r="O283" s="345">
        <f t="shared" si="152"/>
        <v>0</v>
      </c>
    </row>
    <row r="284" spans="1:15" ht="12.75" x14ac:dyDescent="0.2">
      <c r="A284" s="318">
        <v>2</v>
      </c>
      <c r="B284" s="319">
        <v>6</v>
      </c>
      <c r="C284" s="319">
        <v>2</v>
      </c>
      <c r="D284" s="319"/>
      <c r="E284" s="319"/>
      <c r="F284" s="320" t="s">
        <v>1705</v>
      </c>
      <c r="G284" s="32">
        <f>+G285+G287+G289</f>
        <v>0</v>
      </c>
      <c r="H284" s="32">
        <f>+H285+H287+H289</f>
        <v>3706437.33</v>
      </c>
      <c r="I284" s="32">
        <f t="shared" ref="I284:O284" si="159">+I285+I287+I289</f>
        <v>5883832.8600000003</v>
      </c>
      <c r="J284" s="32">
        <f t="shared" si="159"/>
        <v>5177395.53</v>
      </c>
      <c r="K284" s="32">
        <f t="shared" si="159"/>
        <v>4470958.2299999995</v>
      </c>
      <c r="L284" s="32">
        <f t="shared" si="159"/>
        <v>0</v>
      </c>
      <c r="M284" s="32">
        <f>+M285+M287+M289</f>
        <v>0</v>
      </c>
      <c r="N284" s="32">
        <f t="shared" si="159"/>
        <v>23709582.18</v>
      </c>
      <c r="O284" s="32">
        <f t="shared" si="159"/>
        <v>2.3539586124434351</v>
      </c>
    </row>
    <row r="285" spans="1:15" ht="12.75" x14ac:dyDescent="0.2">
      <c r="A285" s="321">
        <v>2</v>
      </c>
      <c r="B285" s="322">
        <v>6</v>
      </c>
      <c r="C285" s="322">
        <v>2</v>
      </c>
      <c r="D285" s="322">
        <v>1</v>
      </c>
      <c r="E285" s="322"/>
      <c r="F285" s="330" t="s">
        <v>1706</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75" x14ac:dyDescent="0.2">
      <c r="A286" s="331">
        <v>2</v>
      </c>
      <c r="B286" s="325">
        <v>6</v>
      </c>
      <c r="C286" s="325">
        <v>2</v>
      </c>
      <c r="D286" s="325">
        <v>1</v>
      </c>
      <c r="E286" s="325" t="s">
        <v>1491</v>
      </c>
      <c r="F286" s="329" t="s">
        <v>1706</v>
      </c>
      <c r="G286" s="27"/>
      <c r="H286" s="27"/>
      <c r="I286" s="27"/>
      <c r="J286" s="27"/>
      <c r="K286" s="27"/>
      <c r="L286" s="27"/>
      <c r="M286" s="27"/>
      <c r="N286" s="342">
        <f t="shared" si="157"/>
        <v>0</v>
      </c>
      <c r="O286" s="345">
        <f t="shared" ref="O286" si="161">IFERROR(N286/$N$18*100,"0.00")</f>
        <v>0</v>
      </c>
    </row>
    <row r="287" spans="1:15" ht="12.75" x14ac:dyDescent="0.2">
      <c r="A287" s="321">
        <v>2</v>
      </c>
      <c r="B287" s="322">
        <v>6</v>
      </c>
      <c r="C287" s="322">
        <v>2</v>
      </c>
      <c r="D287" s="322">
        <v>3</v>
      </c>
      <c r="E287" s="322"/>
      <c r="F287" s="330" t="s">
        <v>1707</v>
      </c>
      <c r="G287" s="29">
        <f>+G288</f>
        <v>0</v>
      </c>
      <c r="H287" s="29">
        <f t="shared" ref="H287:N287" si="162">+H288+H289+H290+H291+H292+H293+H294</f>
        <v>3706437.33</v>
      </c>
      <c r="I287" s="29">
        <f t="shared" si="162"/>
        <v>5883832.8600000003</v>
      </c>
      <c r="J287" s="29">
        <f>+J288+J289+J290+J291+J292+J293+J294</f>
        <v>5177395.53</v>
      </c>
      <c r="K287" s="29">
        <f t="shared" si="162"/>
        <v>4470958.2299999995</v>
      </c>
      <c r="L287" s="29">
        <f t="shared" si="162"/>
        <v>0</v>
      </c>
      <c r="M287" s="29">
        <f t="shared" si="162"/>
        <v>0</v>
      </c>
      <c r="N287" s="29">
        <f t="shared" si="162"/>
        <v>23709582.18</v>
      </c>
      <c r="O287" s="54">
        <f>+O288+O289+O290+O291+O292+O293+O294</f>
        <v>2.3539586124434351</v>
      </c>
    </row>
    <row r="288" spans="1:15" ht="12.75" x14ac:dyDescent="0.2">
      <c r="A288" s="331">
        <v>2</v>
      </c>
      <c r="B288" s="325">
        <v>6</v>
      </c>
      <c r="C288" s="325">
        <v>2</v>
      </c>
      <c r="D288" s="325">
        <v>3</v>
      </c>
      <c r="E288" s="325" t="s">
        <v>1491</v>
      </c>
      <c r="F288" s="329" t="s">
        <v>1707</v>
      </c>
      <c r="G288" s="27"/>
      <c r="H288" s="27"/>
      <c r="I288" s="27"/>
      <c r="J288" s="27"/>
      <c r="K288" s="27"/>
      <c r="L288" s="27"/>
      <c r="M288" s="27"/>
      <c r="N288" s="342">
        <f t="shared" ref="N288:N295" si="163">SUBTOTAL(9,G288:M288)</f>
        <v>0</v>
      </c>
      <c r="O288" s="345">
        <f t="shared" ref="O288:O295" si="164">IFERROR(N288/$N$18*100,"0.00")</f>
        <v>0</v>
      </c>
    </row>
    <row r="289" spans="1:15" ht="12.75" x14ac:dyDescent="0.2">
      <c r="A289" s="321">
        <v>2</v>
      </c>
      <c r="B289" s="322">
        <v>6</v>
      </c>
      <c r="C289" s="322">
        <v>2</v>
      </c>
      <c r="D289" s="322">
        <v>4</v>
      </c>
      <c r="E289" s="322"/>
      <c r="F289" s="330" t="s">
        <v>1708</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31">
        <v>2</v>
      </c>
      <c r="B290" s="325">
        <v>6</v>
      </c>
      <c r="C290" s="325">
        <v>2</v>
      </c>
      <c r="D290" s="325">
        <v>4</v>
      </c>
      <c r="E290" s="325" t="s">
        <v>1491</v>
      </c>
      <c r="F290" s="326" t="s">
        <v>1708</v>
      </c>
      <c r="G290" s="27"/>
      <c r="H290" s="27"/>
      <c r="I290" s="27"/>
      <c r="J290" s="27"/>
      <c r="K290" s="27"/>
      <c r="L290" s="27"/>
      <c r="M290" s="27"/>
      <c r="N290" s="342">
        <f t="shared" si="163"/>
        <v>0</v>
      </c>
      <c r="O290" s="345">
        <f t="shared" si="164"/>
        <v>0</v>
      </c>
    </row>
    <row r="291" spans="1:15" ht="12.75" x14ac:dyDescent="0.2">
      <c r="A291" s="318">
        <v>2</v>
      </c>
      <c r="B291" s="319">
        <v>6</v>
      </c>
      <c r="C291" s="319">
        <v>3</v>
      </c>
      <c r="D291" s="319"/>
      <c r="E291" s="319"/>
      <c r="F291" s="320" t="s">
        <v>1709</v>
      </c>
      <c r="G291" s="32">
        <f>+G292+G294</f>
        <v>1490319.41</v>
      </c>
      <c r="H291" s="32">
        <f t="shared" ref="H291:O291" si="166">+H292+H294</f>
        <v>1235479.1100000001</v>
      </c>
      <c r="I291" s="32">
        <f t="shared" si="166"/>
        <v>1961277.62</v>
      </c>
      <c r="J291" s="32">
        <f t="shared" si="166"/>
        <v>1725798.51</v>
      </c>
      <c r="K291" s="32">
        <f t="shared" si="166"/>
        <v>1490319.41</v>
      </c>
      <c r="L291" s="32">
        <f t="shared" si="166"/>
        <v>0</v>
      </c>
      <c r="M291" s="32">
        <f t="shared" si="166"/>
        <v>0</v>
      </c>
      <c r="N291" s="32">
        <f t="shared" si="166"/>
        <v>7903194.0600000005</v>
      </c>
      <c r="O291" s="32">
        <f t="shared" si="166"/>
        <v>0.78465287081447843</v>
      </c>
    </row>
    <row r="292" spans="1:15" ht="12.75" x14ac:dyDescent="0.2">
      <c r="A292" s="333">
        <v>2</v>
      </c>
      <c r="B292" s="322">
        <v>6</v>
      </c>
      <c r="C292" s="322">
        <v>3</v>
      </c>
      <c r="D292" s="322">
        <v>1</v>
      </c>
      <c r="E292" s="322"/>
      <c r="F292" s="338" t="s">
        <v>1710</v>
      </c>
      <c r="G292" s="29">
        <f>+G293</f>
        <v>1490319.41</v>
      </c>
      <c r="H292" s="29">
        <f t="shared" ref="H292:O292" si="167">+H293</f>
        <v>1235479.1100000001</v>
      </c>
      <c r="I292" s="29">
        <f t="shared" si="167"/>
        <v>1961277.62</v>
      </c>
      <c r="J292" s="29">
        <f t="shared" si="167"/>
        <v>1725798.51</v>
      </c>
      <c r="K292" s="29">
        <f t="shared" si="167"/>
        <v>1490319.41</v>
      </c>
      <c r="L292" s="29">
        <f t="shared" si="167"/>
        <v>0</v>
      </c>
      <c r="M292" s="29">
        <f t="shared" si="167"/>
        <v>0</v>
      </c>
      <c r="N292" s="29">
        <f t="shared" si="167"/>
        <v>7903194.0600000005</v>
      </c>
      <c r="O292" s="54">
        <f t="shared" si="167"/>
        <v>0.78465287081447843</v>
      </c>
    </row>
    <row r="293" spans="1:15" ht="12.75" x14ac:dyDescent="0.2">
      <c r="A293" s="324">
        <v>2</v>
      </c>
      <c r="B293" s="325">
        <v>6</v>
      </c>
      <c r="C293" s="325">
        <v>3</v>
      </c>
      <c r="D293" s="325">
        <v>1</v>
      </c>
      <c r="E293" s="325" t="s">
        <v>1491</v>
      </c>
      <c r="F293" s="326" t="s">
        <v>1710</v>
      </c>
      <c r="G293" s="27">
        <v>1490319.41</v>
      </c>
      <c r="H293" s="27">
        <v>1235479.1100000001</v>
      </c>
      <c r="I293" s="27">
        <v>1961277.62</v>
      </c>
      <c r="J293" s="27">
        <v>1725798.51</v>
      </c>
      <c r="K293" s="27">
        <v>1490319.41</v>
      </c>
      <c r="L293" s="27"/>
      <c r="M293" s="27"/>
      <c r="N293" s="342">
        <f t="shared" si="163"/>
        <v>7903194.0600000005</v>
      </c>
      <c r="O293" s="345">
        <f t="shared" si="164"/>
        <v>0.78465287081447843</v>
      </c>
    </row>
    <row r="294" spans="1:15" ht="12.75" x14ac:dyDescent="0.2">
      <c r="A294" s="321">
        <v>2</v>
      </c>
      <c r="B294" s="322">
        <v>6</v>
      </c>
      <c r="C294" s="322">
        <v>3</v>
      </c>
      <c r="D294" s="322">
        <v>2</v>
      </c>
      <c r="E294" s="322"/>
      <c r="F294" s="330" t="s">
        <v>1711</v>
      </c>
      <c r="G294" s="29">
        <f>+G295</f>
        <v>0</v>
      </c>
      <c r="H294" s="29">
        <f t="shared" ref="H294:O294" si="168">+H295</f>
        <v>0</v>
      </c>
      <c r="I294" s="29">
        <f t="shared" si="168"/>
        <v>0</v>
      </c>
      <c r="J294" s="29">
        <f t="shared" si="168"/>
        <v>0</v>
      </c>
      <c r="K294" s="29">
        <f t="shared" si="168"/>
        <v>0</v>
      </c>
      <c r="L294" s="29">
        <f t="shared" si="168"/>
        <v>0</v>
      </c>
      <c r="M294" s="29">
        <f t="shared" si="168"/>
        <v>0</v>
      </c>
      <c r="N294" s="29">
        <f t="shared" si="168"/>
        <v>0</v>
      </c>
      <c r="O294" s="54">
        <f t="shared" si="168"/>
        <v>0</v>
      </c>
    </row>
    <row r="295" spans="1:15" ht="12.75" x14ac:dyDescent="0.2">
      <c r="A295" s="331">
        <v>2</v>
      </c>
      <c r="B295" s="325">
        <v>6</v>
      </c>
      <c r="C295" s="325">
        <v>3</v>
      </c>
      <c r="D295" s="325">
        <v>2</v>
      </c>
      <c r="E295" s="325" t="s">
        <v>1491</v>
      </c>
      <c r="F295" s="329" t="s">
        <v>1711</v>
      </c>
      <c r="G295" s="27"/>
      <c r="H295" s="27"/>
      <c r="I295" s="27"/>
      <c r="J295" s="27"/>
      <c r="K295" s="27"/>
      <c r="L295" s="27"/>
      <c r="M295" s="27"/>
      <c r="N295" s="342">
        <f t="shared" si="163"/>
        <v>0</v>
      </c>
      <c r="O295" s="345">
        <f t="shared" si="164"/>
        <v>0</v>
      </c>
    </row>
    <row r="296" spans="1:15" ht="12.75" x14ac:dyDescent="0.2">
      <c r="A296" s="318">
        <v>2</v>
      </c>
      <c r="B296" s="319">
        <v>6</v>
      </c>
      <c r="C296" s="319">
        <v>4</v>
      </c>
      <c r="D296" s="319"/>
      <c r="E296" s="319"/>
      <c r="F296" s="320" t="s">
        <v>1712</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x14ac:dyDescent="0.2">
      <c r="A297" s="321">
        <v>2</v>
      </c>
      <c r="B297" s="322">
        <v>6</v>
      </c>
      <c r="C297" s="322">
        <v>4</v>
      </c>
      <c r="D297" s="322">
        <v>1</v>
      </c>
      <c r="E297" s="322"/>
      <c r="F297" s="330" t="s">
        <v>1713</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x14ac:dyDescent="0.2">
      <c r="A298" s="331">
        <v>2</v>
      </c>
      <c r="B298" s="325">
        <v>6</v>
      </c>
      <c r="C298" s="325">
        <v>4</v>
      </c>
      <c r="D298" s="325">
        <v>1</v>
      </c>
      <c r="E298" s="325" t="s">
        <v>1491</v>
      </c>
      <c r="F298" s="329" t="s">
        <v>1713</v>
      </c>
      <c r="G298" s="27"/>
      <c r="H298" s="27"/>
      <c r="I298" s="27"/>
      <c r="J298" s="27"/>
      <c r="K298" s="27"/>
      <c r="L298" s="27"/>
      <c r="M298" s="27"/>
      <c r="N298" s="342">
        <f t="shared" ref="N298:N302" si="171">SUBTOTAL(9,G298:M298)</f>
        <v>0</v>
      </c>
      <c r="O298" s="345">
        <f t="shared" ref="O298:O328" si="172">IFERROR(N298/$N$18*100,"0.00")</f>
        <v>0</v>
      </c>
    </row>
    <row r="299" spans="1:15" ht="12.75" x14ac:dyDescent="0.2">
      <c r="A299" s="321">
        <v>2</v>
      </c>
      <c r="B299" s="322">
        <v>6</v>
      </c>
      <c r="C299" s="322">
        <v>4</v>
      </c>
      <c r="D299" s="322">
        <v>2</v>
      </c>
      <c r="E299" s="322"/>
      <c r="F299" s="330" t="s">
        <v>1714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31">
        <v>2</v>
      </c>
      <c r="B300" s="325">
        <v>6</v>
      </c>
      <c r="C300" s="325">
        <v>4</v>
      </c>
      <c r="D300" s="325">
        <v>2</v>
      </c>
      <c r="E300" s="325" t="s">
        <v>1491</v>
      </c>
      <c r="F300" s="329" t="s">
        <v>1714</v>
      </c>
      <c r="G300" s="27"/>
      <c r="H300" s="27"/>
      <c r="I300" s="27"/>
      <c r="J300" s="27"/>
      <c r="K300" s="27"/>
      <c r="L300" s="27"/>
      <c r="M300" s="27"/>
      <c r="N300" s="342">
        <f t="shared" si="171"/>
        <v>0</v>
      </c>
      <c r="O300" s="345">
        <f t="shared" si="172"/>
        <v>0</v>
      </c>
    </row>
    <row r="301" spans="1:15" ht="12.75" x14ac:dyDescent="0.2">
      <c r="A301" s="321">
        <v>2</v>
      </c>
      <c r="B301" s="322">
        <v>6</v>
      </c>
      <c r="C301" s="322">
        <v>4</v>
      </c>
      <c r="D301" s="322">
        <v>8</v>
      </c>
      <c r="E301" s="322"/>
      <c r="F301" s="330" t="s">
        <v>1715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x14ac:dyDescent="0.2">
      <c r="A302" s="331">
        <v>2</v>
      </c>
      <c r="B302" s="325">
        <v>6</v>
      </c>
      <c r="C302" s="325">
        <v>4</v>
      </c>
      <c r="D302" s="325">
        <v>8</v>
      </c>
      <c r="E302" s="325" t="s">
        <v>1491</v>
      </c>
      <c r="F302" s="329" t="s">
        <v>1715</v>
      </c>
      <c r="G302" s="27"/>
      <c r="H302" s="27"/>
      <c r="I302" s="27"/>
      <c r="J302" s="27"/>
      <c r="K302" s="27"/>
      <c r="L302" s="27"/>
      <c r="M302" s="27"/>
      <c r="N302" s="342">
        <f t="shared" si="171"/>
        <v>0</v>
      </c>
      <c r="O302" s="345">
        <f t="shared" si="172"/>
        <v>0</v>
      </c>
    </row>
    <row r="303" spans="1:15" ht="12.75" x14ac:dyDescent="0.2">
      <c r="A303" s="318">
        <v>2</v>
      </c>
      <c r="B303" s="319">
        <v>6</v>
      </c>
      <c r="C303" s="319">
        <v>5</v>
      </c>
      <c r="D303" s="319"/>
      <c r="E303" s="319"/>
      <c r="F303" s="320" t="s">
        <v>1716</v>
      </c>
      <c r="G303" s="32">
        <f>+G304+G306+G308+G310</f>
        <v>0</v>
      </c>
      <c r="H303" s="32">
        <f t="shared" ref="H303:O303" si="177">+H304+H306+H308+H310</f>
        <v>0</v>
      </c>
      <c r="I303" s="32">
        <f t="shared" si="177"/>
        <v>0</v>
      </c>
      <c r="J303" s="32">
        <f t="shared" si="177"/>
        <v>0</v>
      </c>
      <c r="K303" s="32">
        <f t="shared" si="177"/>
        <v>0</v>
      </c>
      <c r="L303" s="32">
        <f t="shared" si="177"/>
        <v>0</v>
      </c>
      <c r="M303" s="32">
        <f t="shared" si="177"/>
        <v>2100000</v>
      </c>
      <c r="N303" s="32">
        <f>+N304+N306+N308+N310</f>
        <v>2100000</v>
      </c>
      <c r="O303" s="32">
        <f t="shared" si="177"/>
        <v>0.20849431460251969</v>
      </c>
    </row>
    <row r="304" spans="1:15" ht="12.75" x14ac:dyDescent="0.2">
      <c r="A304" s="321">
        <v>2</v>
      </c>
      <c r="B304" s="322">
        <v>6</v>
      </c>
      <c r="C304" s="322">
        <v>5</v>
      </c>
      <c r="D304" s="322">
        <v>2</v>
      </c>
      <c r="E304" s="322"/>
      <c r="F304" s="330" t="s">
        <v>1717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324">
        <v>2</v>
      </c>
      <c r="B305" s="325">
        <v>6</v>
      </c>
      <c r="C305" s="325">
        <v>5</v>
      </c>
      <c r="D305" s="325">
        <v>2</v>
      </c>
      <c r="E305" s="325" t="s">
        <v>1491</v>
      </c>
      <c r="F305" s="329" t="s">
        <v>1717</v>
      </c>
      <c r="G305" s="27"/>
      <c r="H305" s="27"/>
      <c r="I305" s="27"/>
      <c r="J305" s="27"/>
      <c r="K305" s="27"/>
      <c r="L305" s="27"/>
      <c r="M305" s="27"/>
      <c r="N305" s="342">
        <f t="shared" ref="N305" si="179">SUBTOTAL(9,G305:M305)</f>
        <v>0</v>
      </c>
      <c r="O305" s="345">
        <f t="shared" si="172"/>
        <v>0</v>
      </c>
    </row>
    <row r="306" spans="1:15" ht="12.75" x14ac:dyDescent="0.2">
      <c r="A306" s="321">
        <v>2</v>
      </c>
      <c r="B306" s="322">
        <v>6</v>
      </c>
      <c r="C306" s="322">
        <v>5</v>
      </c>
      <c r="D306" s="322">
        <v>4</v>
      </c>
      <c r="E306" s="322"/>
      <c r="F306" s="330" t="s">
        <v>1718</v>
      </c>
      <c r="G306" s="29">
        <f>+G307</f>
        <v>0</v>
      </c>
      <c r="H306" s="29">
        <f t="shared" ref="H306:O306" si="180">+H307</f>
        <v>0</v>
      </c>
      <c r="I306" s="29">
        <f t="shared" si="180"/>
        <v>0</v>
      </c>
      <c r="J306" s="29">
        <f t="shared" si="180"/>
        <v>0</v>
      </c>
      <c r="K306" s="29">
        <f t="shared" si="180"/>
        <v>0</v>
      </c>
      <c r="L306" s="29">
        <f t="shared" si="180"/>
        <v>0</v>
      </c>
      <c r="M306" s="29">
        <f t="shared" si="180"/>
        <v>2100000</v>
      </c>
      <c r="N306" s="29">
        <f t="shared" si="180"/>
        <v>2100000</v>
      </c>
      <c r="O306" s="54">
        <f t="shared" si="180"/>
        <v>0.20849431460251969</v>
      </c>
    </row>
    <row r="307" spans="1:15" ht="12.75" x14ac:dyDescent="0.2">
      <c r="A307" s="324">
        <v>2</v>
      </c>
      <c r="B307" s="325">
        <v>6</v>
      </c>
      <c r="C307" s="325">
        <v>5</v>
      </c>
      <c r="D307" s="325">
        <v>4</v>
      </c>
      <c r="E307" s="325" t="s">
        <v>1491</v>
      </c>
      <c r="F307" s="329" t="s">
        <v>1718</v>
      </c>
      <c r="G307" s="27"/>
      <c r="H307" s="27"/>
      <c r="I307" s="27"/>
      <c r="J307" s="27"/>
      <c r="K307" s="27"/>
      <c r="L307" s="27"/>
      <c r="M307" s="27">
        <v>2100000</v>
      </c>
      <c r="N307" s="342">
        <f t="shared" ref="N307:N314" si="181">SUBTOTAL(9,G307:M307)</f>
        <v>2100000</v>
      </c>
      <c r="O307" s="345">
        <f t="shared" si="172"/>
        <v>0.20849431460251969</v>
      </c>
    </row>
    <row r="308" spans="1:15" ht="12.75" x14ac:dyDescent="0.2">
      <c r="A308" s="321">
        <v>2</v>
      </c>
      <c r="B308" s="322">
        <v>6</v>
      </c>
      <c r="C308" s="322">
        <v>5</v>
      </c>
      <c r="D308" s="322">
        <v>5</v>
      </c>
      <c r="E308" s="322"/>
      <c r="F308" s="330" t="s">
        <v>1719</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x14ac:dyDescent="0.2">
      <c r="A309" s="324">
        <v>2</v>
      </c>
      <c r="B309" s="325">
        <v>6</v>
      </c>
      <c r="C309" s="325">
        <v>5</v>
      </c>
      <c r="D309" s="325">
        <v>5</v>
      </c>
      <c r="E309" s="325" t="s">
        <v>1491</v>
      </c>
      <c r="F309" s="329" t="s">
        <v>1719</v>
      </c>
      <c r="G309" s="27"/>
      <c r="H309" s="27"/>
      <c r="I309" s="27"/>
      <c r="J309" s="27"/>
      <c r="K309" s="27"/>
      <c r="L309" s="27"/>
      <c r="M309" s="27"/>
      <c r="N309" s="342">
        <f t="shared" si="181"/>
        <v>0</v>
      </c>
      <c r="O309" s="345">
        <f t="shared" si="172"/>
        <v>0</v>
      </c>
    </row>
    <row r="310" spans="1:15" ht="12.75" x14ac:dyDescent="0.2">
      <c r="A310" s="321">
        <v>2</v>
      </c>
      <c r="B310" s="322">
        <v>6</v>
      </c>
      <c r="C310" s="322">
        <v>5</v>
      </c>
      <c r="D310" s="322">
        <v>6</v>
      </c>
      <c r="E310" s="322"/>
      <c r="F310" s="330" t="s">
        <v>1720</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x14ac:dyDescent="0.2">
      <c r="A311" s="324">
        <v>2</v>
      </c>
      <c r="B311" s="325">
        <v>6</v>
      </c>
      <c r="C311" s="325">
        <v>5</v>
      </c>
      <c r="D311" s="325">
        <v>6</v>
      </c>
      <c r="E311" s="325" t="s">
        <v>1491</v>
      </c>
      <c r="F311" s="329" t="s">
        <v>1720</v>
      </c>
      <c r="G311" s="27"/>
      <c r="H311" s="27"/>
      <c r="I311" s="27"/>
      <c r="J311" s="27"/>
      <c r="K311" s="27"/>
      <c r="L311" s="27"/>
      <c r="M311" s="27"/>
      <c r="N311" s="342">
        <f t="shared" si="181"/>
        <v>0</v>
      </c>
      <c r="O311" s="345">
        <f t="shared" si="172"/>
        <v>0</v>
      </c>
    </row>
    <row r="312" spans="1:15" ht="12.75" x14ac:dyDescent="0.2">
      <c r="A312" s="318">
        <v>2</v>
      </c>
      <c r="B312" s="319">
        <v>6</v>
      </c>
      <c r="C312" s="319">
        <v>6</v>
      </c>
      <c r="D312" s="319"/>
      <c r="E312" s="319"/>
      <c r="F312" s="320" t="s">
        <v>1721</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x14ac:dyDescent="0.2">
      <c r="A313" s="321">
        <v>2</v>
      </c>
      <c r="B313" s="322">
        <v>6</v>
      </c>
      <c r="C313" s="322">
        <v>6</v>
      </c>
      <c r="D313" s="322">
        <v>1</v>
      </c>
      <c r="E313" s="322"/>
      <c r="F313" s="338" t="s">
        <v>1722</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x14ac:dyDescent="0.2">
      <c r="A314" s="324">
        <v>2</v>
      </c>
      <c r="B314" s="325">
        <v>6</v>
      </c>
      <c r="C314" s="325">
        <v>6</v>
      </c>
      <c r="D314" s="325">
        <v>1</v>
      </c>
      <c r="E314" s="325" t="s">
        <v>1491</v>
      </c>
      <c r="F314" s="329" t="s">
        <v>1722</v>
      </c>
      <c r="G314" s="27"/>
      <c r="H314" s="27"/>
      <c r="I314" s="27"/>
      <c r="J314" s="27"/>
      <c r="K314" s="27"/>
      <c r="L314" s="27"/>
      <c r="M314" s="27"/>
      <c r="N314" s="343">
        <f t="shared" si="181"/>
        <v>0</v>
      </c>
      <c r="O314" s="345">
        <f t="shared" si="172"/>
        <v>0</v>
      </c>
    </row>
    <row r="315" spans="1:15" ht="12.75" x14ac:dyDescent="0.2">
      <c r="A315" s="318">
        <v>2</v>
      </c>
      <c r="B315" s="319">
        <v>6</v>
      </c>
      <c r="C315" s="319">
        <v>8</v>
      </c>
      <c r="D315" s="319"/>
      <c r="E315" s="319"/>
      <c r="F315" s="320" t="s">
        <v>1723</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x14ac:dyDescent="0.2">
      <c r="A316" s="321">
        <v>2</v>
      </c>
      <c r="B316" s="322">
        <v>6</v>
      </c>
      <c r="C316" s="322">
        <v>8</v>
      </c>
      <c r="D316" s="322">
        <v>3</v>
      </c>
      <c r="E316" s="322"/>
      <c r="F316" s="330" t="s">
        <v>1724</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31">
        <v>2</v>
      </c>
      <c r="B317" s="325">
        <v>6</v>
      </c>
      <c r="C317" s="325">
        <v>8</v>
      </c>
      <c r="D317" s="325">
        <v>3</v>
      </c>
      <c r="E317" s="325" t="s">
        <v>1491</v>
      </c>
      <c r="F317" s="329" t="s">
        <v>1725</v>
      </c>
      <c r="G317" s="27"/>
      <c r="H317" s="27"/>
      <c r="I317" s="27"/>
      <c r="J317" s="27"/>
      <c r="K317" s="27"/>
      <c r="L317" s="27"/>
      <c r="M317" s="27"/>
      <c r="N317" s="342">
        <f t="shared" ref="N317" si="187">SUBTOTAL(9,G317:M317)</f>
        <v>0</v>
      </c>
      <c r="O317" s="345">
        <f>IFERROR(N317/$N$18*100,"0.00")</f>
        <v>0</v>
      </c>
    </row>
    <row r="318" spans="1:15" ht="12.75" x14ac:dyDescent="0.2">
      <c r="A318" s="331">
        <v>2</v>
      </c>
      <c r="B318" s="325">
        <v>6</v>
      </c>
      <c r="C318" s="325">
        <v>8</v>
      </c>
      <c r="D318" s="325">
        <v>3</v>
      </c>
      <c r="E318" s="325" t="s">
        <v>1493</v>
      </c>
      <c r="F318" s="329" t="s">
        <v>589</v>
      </c>
      <c r="G318" s="27"/>
      <c r="H318" s="27"/>
      <c r="I318" s="27"/>
      <c r="J318" s="27"/>
      <c r="K318" s="27"/>
      <c r="L318" s="27"/>
      <c r="M318" s="27"/>
      <c r="N318" s="342">
        <f>SUBTOTAL(9,G318:M318)</f>
        <v>0</v>
      </c>
      <c r="O318" s="345">
        <f t="shared" si="172"/>
        <v>0</v>
      </c>
    </row>
    <row r="319" spans="1:15" ht="12.75" x14ac:dyDescent="0.2">
      <c r="A319" s="321">
        <v>2</v>
      </c>
      <c r="B319" s="322">
        <v>6</v>
      </c>
      <c r="C319" s="322">
        <v>8</v>
      </c>
      <c r="D319" s="322">
        <v>5</v>
      </c>
      <c r="E319" s="322"/>
      <c r="F319" s="330" t="s">
        <v>1726</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31">
        <v>2</v>
      </c>
      <c r="B320" s="325">
        <v>6</v>
      </c>
      <c r="C320" s="325">
        <v>8</v>
      </c>
      <c r="D320" s="325">
        <v>5</v>
      </c>
      <c r="E320" s="325" t="s">
        <v>1491</v>
      </c>
      <c r="F320" s="329" t="s">
        <v>1726</v>
      </c>
      <c r="G320" s="27"/>
      <c r="H320" s="27"/>
      <c r="I320" s="27"/>
      <c r="J320" s="27"/>
      <c r="K320" s="27"/>
      <c r="L320" s="27"/>
      <c r="M320" s="27"/>
      <c r="N320" s="343">
        <f>SUBTOTAL(9,G320:M320)</f>
        <v>0</v>
      </c>
      <c r="O320" s="345">
        <f t="shared" si="172"/>
        <v>0</v>
      </c>
    </row>
    <row r="321" spans="1:15" ht="12.75" x14ac:dyDescent="0.2">
      <c r="A321" s="321">
        <v>2</v>
      </c>
      <c r="B321" s="322">
        <v>6</v>
      </c>
      <c r="C321" s="322">
        <v>8</v>
      </c>
      <c r="D321" s="322">
        <v>8</v>
      </c>
      <c r="E321" s="322"/>
      <c r="F321" s="338" t="s">
        <v>1727</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x14ac:dyDescent="0.2">
      <c r="A322" s="331">
        <v>2</v>
      </c>
      <c r="B322" s="325">
        <v>6</v>
      </c>
      <c r="C322" s="325">
        <v>8</v>
      </c>
      <c r="D322" s="325">
        <v>8</v>
      </c>
      <c r="E322" s="325" t="s">
        <v>1491</v>
      </c>
      <c r="F322" s="329" t="s">
        <v>1728</v>
      </c>
      <c r="G322" s="27"/>
      <c r="H322" s="27"/>
      <c r="I322" s="27"/>
      <c r="J322" s="27"/>
      <c r="K322" s="27"/>
      <c r="L322" s="27"/>
      <c r="M322" s="27"/>
      <c r="N322" s="342">
        <f>SUBTOTAL(9,G322:M322)</f>
        <v>0</v>
      </c>
      <c r="O322" s="345">
        <f t="shared" si="172"/>
        <v>0</v>
      </c>
    </row>
    <row r="323" spans="1:15" ht="12.75" x14ac:dyDescent="0.2">
      <c r="A323" s="321">
        <v>2</v>
      </c>
      <c r="B323" s="322">
        <v>6</v>
      </c>
      <c r="C323" s="322">
        <v>8</v>
      </c>
      <c r="D323" s="322">
        <v>9</v>
      </c>
      <c r="E323" s="322"/>
      <c r="F323" s="338" t="s">
        <v>1729</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45">
        <f t="shared" si="172"/>
        <v>0</v>
      </c>
    </row>
    <row r="324" spans="1:15" ht="12.75" x14ac:dyDescent="0.2">
      <c r="A324" s="331">
        <v>2</v>
      </c>
      <c r="B324" s="325">
        <v>6</v>
      </c>
      <c r="C324" s="325">
        <v>8</v>
      </c>
      <c r="D324" s="325">
        <v>9</v>
      </c>
      <c r="E324" s="325" t="s">
        <v>1491</v>
      </c>
      <c r="F324" s="329" t="s">
        <v>1729</v>
      </c>
      <c r="G324" s="27"/>
      <c r="H324" s="27"/>
      <c r="I324" s="27"/>
      <c r="J324" s="27"/>
      <c r="K324" s="27"/>
      <c r="L324" s="27"/>
      <c r="M324" s="27"/>
      <c r="N324" s="342">
        <f>SUBTOTAL(9,G324:M324)</f>
        <v>0</v>
      </c>
      <c r="O324" s="345">
        <f t="shared" si="172"/>
        <v>0</v>
      </c>
    </row>
    <row r="325" spans="1:15" ht="12.75" x14ac:dyDescent="0.2">
      <c r="A325" s="314">
        <v>2</v>
      </c>
      <c r="B325" s="315">
        <v>7</v>
      </c>
      <c r="C325" s="316"/>
      <c r="D325" s="316"/>
      <c r="E325" s="316"/>
      <c r="F325" s="317" t="s">
        <v>1730</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318">
        <v>2</v>
      </c>
      <c r="B326" s="319">
        <v>7</v>
      </c>
      <c r="C326" s="319">
        <v>1</v>
      </c>
      <c r="D326" s="319"/>
      <c r="E326" s="319"/>
      <c r="F326" s="320" t="s">
        <v>1731</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321">
        <v>2</v>
      </c>
      <c r="B327" s="322">
        <v>7</v>
      </c>
      <c r="C327" s="322">
        <v>1</v>
      </c>
      <c r="D327" s="322">
        <v>2</v>
      </c>
      <c r="E327" s="322"/>
      <c r="F327" s="330" t="s">
        <v>1732</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39">
        <v>2</v>
      </c>
      <c r="B328" s="340">
        <v>7</v>
      </c>
      <c r="C328" s="340">
        <v>1</v>
      </c>
      <c r="D328" s="340">
        <v>2</v>
      </c>
      <c r="E328" s="340" t="s">
        <v>1491</v>
      </c>
      <c r="F328" s="341" t="s">
        <v>1732</v>
      </c>
      <c r="G328" s="384"/>
      <c r="H328" s="384"/>
      <c r="I328" s="384"/>
      <c r="J328" s="384"/>
      <c r="K328" s="384"/>
      <c r="L328" s="384"/>
      <c r="M328" s="384"/>
      <c r="N328" s="381">
        <f t="shared" ref="N328" si="192">SUBTOTAL(9,G328:M328)</f>
        <v>0</v>
      </c>
      <c r="O328" s="382">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topLeftCell="A10" zoomScale="130" zoomScaleNormal="130" workbookViewId="0">
      <selection activeCell="L21" sqref="L21"/>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9.4257812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602" t="e">
        <f>+#REF!</f>
        <v>#REF!</v>
      </c>
      <c r="B1" s="603"/>
      <c r="C1" s="603"/>
      <c r="D1" s="603"/>
      <c r="E1" s="603"/>
      <c r="F1" s="603"/>
      <c r="G1" s="603"/>
      <c r="H1" s="603"/>
      <c r="I1" s="603"/>
      <c r="J1" s="603"/>
      <c r="K1" s="604"/>
    </row>
    <row r="2" spans="1:11" ht="15.75" customHeight="1" x14ac:dyDescent="0.25">
      <c r="A2" s="605" t="s">
        <v>1</v>
      </c>
      <c r="B2" s="596"/>
      <c r="C2" s="596"/>
      <c r="D2" s="596"/>
      <c r="E2" s="596"/>
      <c r="F2" s="596"/>
      <c r="G2" s="596"/>
      <c r="H2" s="596"/>
      <c r="I2" s="596"/>
      <c r="J2" s="596"/>
      <c r="K2" s="606"/>
    </row>
    <row r="3" spans="1:11" ht="15.75" customHeight="1" x14ac:dyDescent="0.25">
      <c r="A3" s="607" t="s">
        <v>2</v>
      </c>
      <c r="B3" s="598"/>
      <c r="C3" s="598"/>
      <c r="D3" s="598"/>
      <c r="E3" s="598"/>
      <c r="F3" s="598"/>
      <c r="G3" s="598"/>
      <c r="H3" s="598"/>
      <c r="I3" s="598"/>
      <c r="J3" s="598"/>
      <c r="K3" s="608"/>
    </row>
    <row r="4" spans="1:11" ht="15.75" customHeight="1" x14ac:dyDescent="0.2">
      <c r="A4" s="599" t="s">
        <v>1733</v>
      </c>
      <c r="B4" s="600"/>
      <c r="C4" s="600"/>
      <c r="D4" s="600"/>
      <c r="E4" s="600"/>
      <c r="F4" s="600"/>
      <c r="G4" s="600"/>
      <c r="H4" s="600"/>
      <c r="I4" s="600"/>
      <c r="J4" s="600"/>
      <c r="K4" s="609"/>
    </row>
    <row r="5" spans="1:11" ht="15.75" customHeight="1" x14ac:dyDescent="0.2">
      <c r="A5" s="599" t="e">
        <f>+#REF!</f>
        <v>#REF!</v>
      </c>
      <c r="B5" s="600"/>
      <c r="C5" s="600"/>
      <c r="D5" s="600"/>
      <c r="E5" s="600"/>
      <c r="F5" s="600"/>
      <c r="G5" s="600"/>
      <c r="H5" s="600"/>
      <c r="I5" s="600"/>
      <c r="J5" s="600"/>
      <c r="K5" s="609"/>
    </row>
    <row r="6" spans="1:11" ht="15.75" customHeight="1" x14ac:dyDescent="0.2">
      <c r="A6" s="15" t="s">
        <v>15</v>
      </c>
      <c r="B6" s="5"/>
      <c r="C6" s="5"/>
      <c r="D6" s="5"/>
      <c r="E6" s="5"/>
      <c r="F6" s="601" t="e">
        <f>+#REF!</f>
        <v>#REF!</v>
      </c>
      <c r="G6" s="601"/>
      <c r="H6" s="601"/>
      <c r="I6" s="601"/>
      <c r="J6" s="601"/>
      <c r="K6" s="610"/>
    </row>
    <row r="7" spans="1:11" ht="15.75" customHeight="1" x14ac:dyDescent="0.2">
      <c r="A7" s="18" t="s">
        <v>1467</v>
      </c>
      <c r="B7" s="19"/>
      <c r="C7" s="19"/>
      <c r="D7" s="16"/>
      <c r="E7" s="19"/>
      <c r="F7" s="611" t="e">
        <f>+#REF!</f>
        <v>#REF!</v>
      </c>
      <c r="G7" s="611"/>
      <c r="H7" s="611"/>
      <c r="I7" s="611"/>
      <c r="J7" s="611"/>
      <c r="K7" s="612"/>
    </row>
    <row r="8" spans="1:11" ht="15.75" customHeight="1" x14ac:dyDescent="0.2">
      <c r="A8" s="22" t="s">
        <v>1432</v>
      </c>
      <c r="B8" s="23"/>
      <c r="C8" s="23"/>
      <c r="D8" s="23"/>
      <c r="E8" s="23"/>
      <c r="F8" s="23"/>
      <c r="G8" s="23"/>
      <c r="H8" s="23"/>
      <c r="I8" s="23"/>
      <c r="J8" s="23"/>
      <c r="K8" s="24"/>
    </row>
    <row r="9" spans="1:11" ht="13.5" x14ac:dyDescent="0.25">
      <c r="A9" s="42" t="s">
        <v>1468</v>
      </c>
      <c r="B9" s="3"/>
      <c r="C9" s="3"/>
      <c r="D9" s="3"/>
      <c r="E9" s="43"/>
      <c r="F9" s="44"/>
      <c r="G9" s="59">
        <f>+PPNE3!F17</f>
        <v>0</v>
      </c>
      <c r="H9" s="41"/>
      <c r="I9" s="41"/>
      <c r="J9" s="41"/>
      <c r="K9" s="45"/>
    </row>
    <row r="10" spans="1:11" ht="13.5" x14ac:dyDescent="0.25">
      <c r="A10" s="42" t="s">
        <v>1469</v>
      </c>
      <c r="B10" s="3"/>
      <c r="C10" s="3"/>
      <c r="D10" s="3"/>
      <c r="E10" s="43"/>
      <c r="F10" s="44"/>
      <c r="G10" s="59">
        <f>+PPNE3!F26</f>
        <v>117556475.63</v>
      </c>
      <c r="H10" s="41"/>
      <c r="I10" s="41"/>
      <c r="J10" s="41"/>
      <c r="K10" s="45"/>
    </row>
    <row r="11" spans="1:11" ht="13.5" x14ac:dyDescent="0.25">
      <c r="A11" s="42" t="s">
        <v>1470</v>
      </c>
      <c r="B11" s="3"/>
      <c r="C11" s="3"/>
      <c r="D11" s="3"/>
      <c r="E11" s="43"/>
      <c r="F11" s="44"/>
      <c r="G11" s="59">
        <v>0</v>
      </c>
      <c r="H11" s="41"/>
      <c r="I11" s="41"/>
      <c r="J11" s="41"/>
      <c r="K11" s="45"/>
    </row>
    <row r="12" spans="1:11" ht="13.5" x14ac:dyDescent="0.25">
      <c r="A12" s="42" t="s">
        <v>1471</v>
      </c>
      <c r="B12" s="3"/>
      <c r="C12" s="3"/>
      <c r="D12" s="3"/>
      <c r="E12" s="43"/>
      <c r="F12" s="44"/>
      <c r="G12" s="59">
        <f>+PPNE3!F10+PPNE3!F18+PPNE3!F22+PPNE3!F23</f>
        <v>0</v>
      </c>
      <c r="H12" s="41"/>
      <c r="I12" s="41"/>
      <c r="J12" s="41"/>
      <c r="K12" s="45"/>
    </row>
    <row r="13" spans="1:11" ht="13.5" x14ac:dyDescent="0.25">
      <c r="A13" s="46" t="s">
        <v>1472</v>
      </c>
      <c r="B13" s="3"/>
      <c r="C13" s="3"/>
      <c r="D13" s="3"/>
      <c r="E13" s="43"/>
      <c r="F13" s="44"/>
      <c r="G13" s="60">
        <v>889665233.99000001</v>
      </c>
      <c r="H13" s="41"/>
      <c r="I13" s="41"/>
      <c r="J13" s="41"/>
      <c r="K13" s="45"/>
    </row>
    <row r="14" spans="1:11" ht="14.25" thickBot="1" x14ac:dyDescent="0.3">
      <c r="A14" s="34" t="s">
        <v>1473</v>
      </c>
      <c r="B14" s="35"/>
      <c r="C14" s="35"/>
      <c r="D14" s="35"/>
      <c r="E14" s="36"/>
      <c r="F14" s="37"/>
      <c r="G14" s="38">
        <f>SUM(G9:G13)</f>
        <v>1007221709.62</v>
      </c>
      <c r="H14" s="39"/>
      <c r="I14" s="39"/>
      <c r="J14" s="39"/>
      <c r="K14" s="40"/>
    </row>
    <row r="15" spans="1:11" ht="15.75" customHeight="1" thickTop="1" x14ac:dyDescent="0.2">
      <c r="A15" s="25" t="s">
        <v>1474</v>
      </c>
      <c r="B15" s="20"/>
      <c r="C15" s="20"/>
      <c r="D15" s="20"/>
      <c r="E15" s="20"/>
      <c r="F15" s="20"/>
      <c r="G15" s="20"/>
      <c r="H15" s="20"/>
      <c r="I15" s="20"/>
      <c r="J15" s="20"/>
      <c r="K15" s="26"/>
    </row>
    <row r="16" spans="1:11" ht="19.5" customHeight="1" x14ac:dyDescent="0.2">
      <c r="A16" s="620" t="s">
        <v>1475</v>
      </c>
      <c r="B16" s="620" t="s">
        <v>1476</v>
      </c>
      <c r="C16" s="620" t="s">
        <v>1435</v>
      </c>
      <c r="D16" s="620" t="s">
        <v>1477</v>
      </c>
      <c r="E16" s="620" t="s">
        <v>1436</v>
      </c>
      <c r="F16" s="614" t="s">
        <v>1478</v>
      </c>
      <c r="G16" s="613" t="s">
        <v>1734</v>
      </c>
      <c r="H16" s="613" t="s">
        <v>592</v>
      </c>
      <c r="I16" s="613" t="s">
        <v>68</v>
      </c>
      <c r="J16" s="616" t="s">
        <v>1483</v>
      </c>
      <c r="K16" s="616" t="s">
        <v>1439</v>
      </c>
    </row>
    <row r="17" spans="1:12" ht="44.25" customHeight="1" x14ac:dyDescent="0.2">
      <c r="A17" s="620"/>
      <c r="B17" s="620"/>
      <c r="C17" s="620"/>
      <c r="D17" s="620"/>
      <c r="E17" s="620"/>
      <c r="F17" s="615"/>
      <c r="G17" s="613"/>
      <c r="H17" s="613"/>
      <c r="I17" s="613"/>
      <c r="J17" s="617"/>
      <c r="K17" s="617"/>
    </row>
    <row r="18" spans="1:12" ht="12.75" x14ac:dyDescent="0.2">
      <c r="A18" s="346">
        <v>2</v>
      </c>
      <c r="B18" s="347"/>
      <c r="C18" s="347"/>
      <c r="D18" s="347"/>
      <c r="E18" s="347"/>
      <c r="F18" s="348" t="s">
        <v>36</v>
      </c>
      <c r="G18" s="349">
        <f>G67+G82+G125+G143+G179+G188+G197+G200+G224+G237+G270+G170+G209+G289</f>
        <v>227793124.67000002</v>
      </c>
      <c r="H18" s="349">
        <f>+H19+H67+H170+H254+H270+H323</f>
        <v>98546769.359999999</v>
      </c>
      <c r="I18" s="349">
        <f>+I19+I67+I170+I254+I270+I323</f>
        <v>680881815.59000003</v>
      </c>
      <c r="J18" s="349">
        <f>G18+H18+I18</f>
        <v>1007221709.6200001</v>
      </c>
      <c r="K18" s="349">
        <f>+K19+K67+K170+K254+K270+K323</f>
        <v>92.719247171740676</v>
      </c>
      <c r="L18" s="529"/>
    </row>
    <row r="19" spans="1:12" ht="12.75" x14ac:dyDescent="0.2">
      <c r="A19" s="350">
        <v>2</v>
      </c>
      <c r="B19" s="351">
        <v>1</v>
      </c>
      <c r="C19" s="351"/>
      <c r="D19" s="351"/>
      <c r="E19" s="351"/>
      <c r="F19" s="352" t="s">
        <v>1488</v>
      </c>
      <c r="G19" s="353">
        <f>+G20+G42+G54+G58</f>
        <v>0</v>
      </c>
      <c r="H19" s="33">
        <f>+H20+H47+H63+H70+H78</f>
        <v>28194847.560000002</v>
      </c>
      <c r="I19" s="33">
        <f>+I20+I47+I63+I70+I78</f>
        <v>680881815.59000003</v>
      </c>
      <c r="J19" s="33">
        <f>+J20+J47+J63+J70+J78</f>
        <v>710076663.14999998</v>
      </c>
      <c r="K19" s="51">
        <f>+K20+K47+K63+K70+K78</f>
        <v>70.498546285096907</v>
      </c>
    </row>
    <row r="20" spans="1:12" ht="12.75" x14ac:dyDescent="0.2">
      <c r="A20" s="354">
        <v>2</v>
      </c>
      <c r="B20" s="355">
        <v>1</v>
      </c>
      <c r="C20" s="355">
        <v>1</v>
      </c>
      <c r="D20" s="355"/>
      <c r="E20" s="355"/>
      <c r="F20" s="356" t="s">
        <v>1489</v>
      </c>
      <c r="G20" s="357">
        <f>+G21+G26+G33+G35+G37</f>
        <v>0</v>
      </c>
      <c r="H20" s="32">
        <f>+H21+H28+H36+H38+H40+H45</f>
        <v>28194847.560000002</v>
      </c>
      <c r="I20" s="32">
        <f>+I21+I28+I36+I38+I40+I45</f>
        <v>680881815.59000003</v>
      </c>
      <c r="J20" s="32">
        <f>+J21+J28+J36+J38+J40+J45</f>
        <v>709076663.14999998</v>
      </c>
      <c r="K20" s="52">
        <f>+K21+K28+K36+K38+K40+K45</f>
        <v>70.399263278143323</v>
      </c>
    </row>
    <row r="21" spans="1:12" ht="12.75" x14ac:dyDescent="0.2">
      <c r="A21" s="358">
        <v>2</v>
      </c>
      <c r="B21" s="359">
        <v>1</v>
      </c>
      <c r="C21" s="359">
        <v>1</v>
      </c>
      <c r="D21" s="359">
        <v>1</v>
      </c>
      <c r="E21" s="359"/>
      <c r="F21" s="360" t="s">
        <v>1490</v>
      </c>
      <c r="G21" s="361">
        <f>SUM(G22:G25)</f>
        <v>0</v>
      </c>
      <c r="H21" s="30">
        <f>SUM(H22:H27)</f>
        <v>16630800</v>
      </c>
      <c r="I21" s="30">
        <f>SUM(I22:I27)</f>
        <v>628612468.20000005</v>
      </c>
      <c r="J21" s="30">
        <f>SUM(J22:J27)</f>
        <v>645243268.20000005</v>
      </c>
      <c r="K21" s="53">
        <f>SUM(K22:K27)</f>
        <v>64.0616918834518</v>
      </c>
    </row>
    <row r="22" spans="1:12" ht="12.75" x14ac:dyDescent="0.2">
      <c r="A22" s="362">
        <v>2</v>
      </c>
      <c r="B22" s="363">
        <v>1</v>
      </c>
      <c r="C22" s="363">
        <v>1</v>
      </c>
      <c r="D22" s="363">
        <v>1</v>
      </c>
      <c r="E22" s="363" t="s">
        <v>1491</v>
      </c>
      <c r="F22" s="364" t="s">
        <v>1492</v>
      </c>
      <c r="G22" s="365"/>
      <c r="H22" s="27">
        <v>16630800</v>
      </c>
      <c r="I22" s="27">
        <v>628612468.20000005</v>
      </c>
      <c r="J22" s="342">
        <f t="shared" ref="J22:J27" si="0">SUBTOTAL(9,G22:I22)</f>
        <v>645243268.20000005</v>
      </c>
      <c r="K22" s="345">
        <f>IFERROR(J22/$J$18*100,"0.00")</f>
        <v>64.0616918834518</v>
      </c>
    </row>
    <row r="23" spans="1:12" ht="12.75" x14ac:dyDescent="0.2">
      <c r="A23" s="362">
        <v>2</v>
      </c>
      <c r="B23" s="363">
        <v>1</v>
      </c>
      <c r="C23" s="363">
        <v>1</v>
      </c>
      <c r="D23" s="363">
        <v>1</v>
      </c>
      <c r="E23" s="363" t="s">
        <v>1493</v>
      </c>
      <c r="F23" s="366" t="s">
        <v>1494</v>
      </c>
      <c r="G23" s="365"/>
      <c r="H23" s="27"/>
      <c r="I23" s="27"/>
      <c r="J23" s="342">
        <f t="shared" si="0"/>
        <v>0</v>
      </c>
      <c r="K23" s="345">
        <f t="shared" ref="K23:K27" si="1">IFERROR(J23/$J$18*100,"0.00")</f>
        <v>0</v>
      </c>
    </row>
    <row r="24" spans="1:12" ht="12.75" x14ac:dyDescent="0.2">
      <c r="A24" s="362">
        <v>2</v>
      </c>
      <c r="B24" s="363">
        <v>1</v>
      </c>
      <c r="C24" s="363">
        <v>1</v>
      </c>
      <c r="D24" s="363">
        <v>1</v>
      </c>
      <c r="E24" s="363" t="s">
        <v>1495</v>
      </c>
      <c r="F24" s="366" t="s">
        <v>1496</v>
      </c>
      <c r="G24" s="365"/>
      <c r="H24" s="27"/>
      <c r="I24" s="27"/>
      <c r="J24" s="342">
        <f t="shared" si="0"/>
        <v>0</v>
      </c>
      <c r="K24" s="345">
        <f t="shared" si="1"/>
        <v>0</v>
      </c>
    </row>
    <row r="25" spans="1:12" ht="12.75" x14ac:dyDescent="0.2">
      <c r="A25" s="362">
        <v>2</v>
      </c>
      <c r="B25" s="363">
        <v>1</v>
      </c>
      <c r="C25" s="363">
        <v>1</v>
      </c>
      <c r="D25" s="363">
        <v>1</v>
      </c>
      <c r="E25" s="363" t="s">
        <v>1497</v>
      </c>
      <c r="F25" s="366" t="s">
        <v>1498</v>
      </c>
      <c r="G25" s="365"/>
      <c r="H25" s="27"/>
      <c r="I25" s="27"/>
      <c r="J25" s="342">
        <f t="shared" si="0"/>
        <v>0</v>
      </c>
      <c r="K25" s="345">
        <f t="shared" si="1"/>
        <v>0</v>
      </c>
    </row>
    <row r="26" spans="1:12" ht="12.75" x14ac:dyDescent="0.2">
      <c r="A26" s="358">
        <v>2</v>
      </c>
      <c r="B26" s="359">
        <v>1</v>
      </c>
      <c r="C26" s="359">
        <v>1</v>
      </c>
      <c r="D26" s="359">
        <v>2</v>
      </c>
      <c r="E26" s="359"/>
      <c r="F26" s="360" t="s">
        <v>1499</v>
      </c>
      <c r="G26" s="361">
        <f>SUM(G27:G32)</f>
        <v>0</v>
      </c>
      <c r="H26" s="361">
        <f t="shared" ref="H26:I26" si="2">SUM(H27:H32)</f>
        <v>0</v>
      </c>
      <c r="I26" s="361">
        <f t="shared" si="2"/>
        <v>0</v>
      </c>
      <c r="J26" s="361">
        <f t="shared" ref="J26:K26" si="3">SUM(J27:J32)</f>
        <v>0</v>
      </c>
      <c r="K26" s="53">
        <f t="shared" si="3"/>
        <v>0</v>
      </c>
    </row>
    <row r="27" spans="1:12" ht="12.75" x14ac:dyDescent="0.2">
      <c r="A27" s="362">
        <v>2</v>
      </c>
      <c r="B27" s="363">
        <v>1</v>
      </c>
      <c r="C27" s="363">
        <v>1</v>
      </c>
      <c r="D27" s="363">
        <v>2</v>
      </c>
      <c r="E27" s="363" t="s">
        <v>1500</v>
      </c>
      <c r="F27" s="366" t="s">
        <v>1501</v>
      </c>
      <c r="G27" s="365"/>
      <c r="H27" s="27"/>
      <c r="I27" s="27"/>
      <c r="J27" s="342">
        <f t="shared" si="0"/>
        <v>0</v>
      </c>
      <c r="K27" s="345">
        <f t="shared" si="1"/>
        <v>0</v>
      </c>
    </row>
    <row r="28" spans="1:12" ht="12.75" x14ac:dyDescent="0.2">
      <c r="A28" s="362">
        <v>2</v>
      </c>
      <c r="B28" s="363">
        <v>1</v>
      </c>
      <c r="C28" s="363">
        <v>1</v>
      </c>
      <c r="D28" s="363">
        <v>2</v>
      </c>
      <c r="E28" s="363" t="s">
        <v>1495</v>
      </c>
      <c r="F28" s="366" t="s">
        <v>1502</v>
      </c>
      <c r="G28" s="365"/>
      <c r="H28" s="343"/>
      <c r="I28" s="343"/>
      <c r="J28" s="342">
        <f t="shared" ref="J28:J32" si="4">SUBTOTAL(9,G28:I28)</f>
        <v>0</v>
      </c>
      <c r="K28" s="345">
        <f t="shared" ref="K28:K34" si="5">IFERROR(J28/$J$18*100,"0.00")</f>
        <v>0</v>
      </c>
    </row>
    <row r="29" spans="1:12" ht="12.75" x14ac:dyDescent="0.2">
      <c r="A29" s="362">
        <v>2</v>
      </c>
      <c r="B29" s="363">
        <v>1</v>
      </c>
      <c r="C29" s="363">
        <v>1</v>
      </c>
      <c r="D29" s="363">
        <v>2</v>
      </c>
      <c r="E29" s="363" t="s">
        <v>1497</v>
      </c>
      <c r="F29" s="366" t="s">
        <v>1503</v>
      </c>
      <c r="G29" s="365"/>
      <c r="H29" s="27"/>
      <c r="I29" s="27"/>
      <c r="J29" s="342">
        <f t="shared" si="4"/>
        <v>0</v>
      </c>
      <c r="K29" s="345">
        <f t="shared" si="5"/>
        <v>0</v>
      </c>
    </row>
    <row r="30" spans="1:12" ht="12.75" x14ac:dyDescent="0.2">
      <c r="A30" s="367">
        <v>2</v>
      </c>
      <c r="B30" s="368">
        <v>1</v>
      </c>
      <c r="C30" s="368">
        <v>1</v>
      </c>
      <c r="D30" s="368">
        <v>2</v>
      </c>
      <c r="E30" s="368" t="s">
        <v>1504</v>
      </c>
      <c r="F30" s="369" t="s">
        <v>1505</v>
      </c>
      <c r="G30" s="365"/>
      <c r="H30" s="27"/>
      <c r="I30" s="27"/>
      <c r="J30" s="342">
        <f t="shared" si="4"/>
        <v>0</v>
      </c>
      <c r="K30" s="345">
        <f t="shared" si="5"/>
        <v>0</v>
      </c>
    </row>
    <row r="31" spans="1:12" ht="12.75" x14ac:dyDescent="0.2">
      <c r="A31" s="367">
        <v>2</v>
      </c>
      <c r="B31" s="368">
        <v>1</v>
      </c>
      <c r="C31" s="368">
        <v>1</v>
      </c>
      <c r="D31" s="368">
        <v>2</v>
      </c>
      <c r="E31" s="368" t="s">
        <v>1506</v>
      </c>
      <c r="F31" s="369" t="s">
        <v>1507</v>
      </c>
      <c r="G31" s="365"/>
      <c r="H31" s="27"/>
      <c r="I31" s="27"/>
      <c r="J31" s="342">
        <f t="shared" si="4"/>
        <v>0</v>
      </c>
      <c r="K31" s="345">
        <f t="shared" si="5"/>
        <v>0</v>
      </c>
    </row>
    <row r="32" spans="1:12" ht="12.75" x14ac:dyDescent="0.2">
      <c r="A32" s="367">
        <v>2</v>
      </c>
      <c r="B32" s="368">
        <v>1</v>
      </c>
      <c r="C32" s="368">
        <v>1</v>
      </c>
      <c r="D32" s="368">
        <v>2</v>
      </c>
      <c r="E32" s="368" t="s">
        <v>1508</v>
      </c>
      <c r="F32" s="369" t="s">
        <v>1509</v>
      </c>
      <c r="G32" s="365"/>
      <c r="H32" s="27"/>
      <c r="I32" s="27"/>
      <c r="J32" s="342">
        <f t="shared" si="4"/>
        <v>0</v>
      </c>
      <c r="K32" s="345">
        <f t="shared" si="5"/>
        <v>0</v>
      </c>
    </row>
    <row r="33" spans="1:11" ht="12.75" x14ac:dyDescent="0.2">
      <c r="A33" s="358">
        <v>2</v>
      </c>
      <c r="B33" s="359">
        <v>1</v>
      </c>
      <c r="C33" s="359">
        <v>1</v>
      </c>
      <c r="D33" s="359">
        <v>3</v>
      </c>
      <c r="E33" s="359"/>
      <c r="F33" s="360" t="s">
        <v>1510</v>
      </c>
      <c r="G33" s="361">
        <f>G34</f>
        <v>0</v>
      </c>
      <c r="H33" s="361">
        <f t="shared" ref="H33:K33" si="6">H34</f>
        <v>0</v>
      </c>
      <c r="I33" s="361">
        <f t="shared" si="6"/>
        <v>0</v>
      </c>
      <c r="J33" s="361">
        <f t="shared" si="6"/>
        <v>0</v>
      </c>
      <c r="K33" s="53">
        <f t="shared" si="6"/>
        <v>0</v>
      </c>
    </row>
    <row r="34" spans="1:11" ht="12.75" x14ac:dyDescent="0.2">
      <c r="A34" s="362">
        <v>2</v>
      </c>
      <c r="B34" s="363">
        <v>1</v>
      </c>
      <c r="C34" s="363">
        <v>1</v>
      </c>
      <c r="D34" s="363">
        <v>3</v>
      </c>
      <c r="E34" s="363" t="s">
        <v>1491</v>
      </c>
      <c r="F34" s="366" t="s">
        <v>1510</v>
      </c>
      <c r="G34" s="365"/>
      <c r="H34" s="27"/>
      <c r="I34" s="27"/>
      <c r="J34" s="342">
        <f t="shared" ref="J34:J41" si="7">SUBTOTAL(9,G34:I34)</f>
        <v>0</v>
      </c>
      <c r="K34" s="345">
        <f t="shared" si="5"/>
        <v>0</v>
      </c>
    </row>
    <row r="35" spans="1:11" ht="12.75" x14ac:dyDescent="0.2">
      <c r="A35" s="358">
        <v>2</v>
      </c>
      <c r="B35" s="359">
        <v>1</v>
      </c>
      <c r="C35" s="359">
        <v>1</v>
      </c>
      <c r="D35" s="359">
        <v>4</v>
      </c>
      <c r="E35" s="359"/>
      <c r="F35" s="360" t="s">
        <v>1511</v>
      </c>
      <c r="G35" s="361">
        <f>G36</f>
        <v>0</v>
      </c>
      <c r="H35" s="361">
        <f t="shared" ref="H35:K35" si="8">H36</f>
        <v>1808400</v>
      </c>
      <c r="I35" s="361">
        <f t="shared" si="8"/>
        <v>52269347.390000001</v>
      </c>
      <c r="J35" s="361">
        <f t="shared" si="8"/>
        <v>54077747.390000001</v>
      </c>
      <c r="K35" s="53">
        <f t="shared" si="8"/>
        <v>5.3690013701553552</v>
      </c>
    </row>
    <row r="36" spans="1:11" ht="12.75" x14ac:dyDescent="0.2">
      <c r="A36" s="362">
        <v>2</v>
      </c>
      <c r="B36" s="363">
        <v>1</v>
      </c>
      <c r="C36" s="363">
        <v>1</v>
      </c>
      <c r="D36" s="363">
        <v>4</v>
      </c>
      <c r="E36" s="363" t="s">
        <v>1491</v>
      </c>
      <c r="F36" s="366" t="s">
        <v>1511</v>
      </c>
      <c r="G36" s="365"/>
      <c r="H36" s="365">
        <v>1808400</v>
      </c>
      <c r="I36" s="365">
        <v>52269347.390000001</v>
      </c>
      <c r="J36" s="379">
        <f t="shared" si="7"/>
        <v>54077747.390000001</v>
      </c>
      <c r="K36" s="345">
        <f t="shared" ref="K36:K41" si="9">IFERROR(J36/$J$18*100,"0.00")</f>
        <v>5.3690013701553552</v>
      </c>
    </row>
    <row r="37" spans="1:11" ht="12.75" x14ac:dyDescent="0.2">
      <c r="A37" s="358">
        <v>2</v>
      </c>
      <c r="B37" s="359">
        <v>1</v>
      </c>
      <c r="C37" s="359">
        <v>1</v>
      </c>
      <c r="D37" s="359">
        <v>5</v>
      </c>
      <c r="E37" s="359"/>
      <c r="F37" s="360" t="s">
        <v>1512</v>
      </c>
      <c r="G37" s="361">
        <f>SUM(G38:G41)</f>
        <v>0</v>
      </c>
      <c r="H37" s="361">
        <f t="shared" ref="H37:K37" si="10">SUM(H38:H41)</f>
        <v>0</v>
      </c>
      <c r="I37" s="361">
        <f t="shared" si="10"/>
        <v>0</v>
      </c>
      <c r="J37" s="361">
        <f t="shared" si="10"/>
        <v>0</v>
      </c>
      <c r="K37" s="53">
        <f t="shared" si="10"/>
        <v>0</v>
      </c>
    </row>
    <row r="38" spans="1:11" ht="12.75" x14ac:dyDescent="0.2">
      <c r="A38" s="362">
        <v>2</v>
      </c>
      <c r="B38" s="363">
        <v>1</v>
      </c>
      <c r="C38" s="363">
        <v>1</v>
      </c>
      <c r="D38" s="363">
        <v>5</v>
      </c>
      <c r="E38" s="363" t="s">
        <v>1491</v>
      </c>
      <c r="F38" s="370" t="s">
        <v>1512</v>
      </c>
      <c r="G38" s="365"/>
      <c r="H38" s="365"/>
      <c r="I38" s="365"/>
      <c r="J38" s="379">
        <f t="shared" si="7"/>
        <v>0</v>
      </c>
      <c r="K38" s="345">
        <f t="shared" si="9"/>
        <v>0</v>
      </c>
    </row>
    <row r="39" spans="1:11" ht="12.75" x14ac:dyDescent="0.2">
      <c r="A39" s="362">
        <v>2</v>
      </c>
      <c r="B39" s="363">
        <v>1</v>
      </c>
      <c r="C39" s="363">
        <v>1</v>
      </c>
      <c r="D39" s="363">
        <v>5</v>
      </c>
      <c r="E39" s="363" t="s">
        <v>1493</v>
      </c>
      <c r="F39" s="366" t="s">
        <v>1513</v>
      </c>
      <c r="G39" s="365"/>
      <c r="H39" s="365"/>
      <c r="I39" s="365"/>
      <c r="J39" s="379">
        <f t="shared" si="7"/>
        <v>0</v>
      </c>
      <c r="K39" s="345">
        <f t="shared" si="9"/>
        <v>0</v>
      </c>
    </row>
    <row r="40" spans="1:11" ht="12.75" x14ac:dyDescent="0.2">
      <c r="A40" s="362">
        <v>2</v>
      </c>
      <c r="B40" s="363">
        <v>1</v>
      </c>
      <c r="C40" s="363">
        <v>1</v>
      </c>
      <c r="D40" s="363">
        <v>5</v>
      </c>
      <c r="E40" s="363" t="s">
        <v>1500</v>
      </c>
      <c r="F40" s="366" t="s">
        <v>1514</v>
      </c>
      <c r="G40" s="365"/>
      <c r="H40" s="365"/>
      <c r="I40" s="365"/>
      <c r="J40" s="379">
        <f t="shared" si="7"/>
        <v>0</v>
      </c>
      <c r="K40" s="345">
        <f t="shared" si="9"/>
        <v>0</v>
      </c>
    </row>
    <row r="41" spans="1:11" ht="12.75" x14ac:dyDescent="0.2">
      <c r="A41" s="362">
        <v>2</v>
      </c>
      <c r="B41" s="363">
        <v>1</v>
      </c>
      <c r="C41" s="363">
        <v>1</v>
      </c>
      <c r="D41" s="363">
        <v>5</v>
      </c>
      <c r="E41" s="363" t="s">
        <v>1515</v>
      </c>
      <c r="F41" s="366" t="s">
        <v>1516</v>
      </c>
      <c r="G41" s="365"/>
      <c r="H41" s="365"/>
      <c r="I41" s="365"/>
      <c r="J41" s="379">
        <f t="shared" si="7"/>
        <v>0</v>
      </c>
      <c r="K41" s="345">
        <f t="shared" si="9"/>
        <v>0</v>
      </c>
    </row>
    <row r="42" spans="1:11" ht="12.75" x14ac:dyDescent="0.2">
      <c r="A42" s="354">
        <v>2</v>
      </c>
      <c r="B42" s="355">
        <v>1</v>
      </c>
      <c r="C42" s="355">
        <v>2</v>
      </c>
      <c r="D42" s="355"/>
      <c r="E42" s="355"/>
      <c r="F42" s="356" t="s">
        <v>1517</v>
      </c>
      <c r="G42" s="357">
        <f>+G43+G45</f>
        <v>0</v>
      </c>
      <c r="H42" s="357">
        <f>+H43+H45</f>
        <v>9755647.5600000005</v>
      </c>
      <c r="I42" s="357">
        <f t="shared" ref="I42:K42" si="11">+I43+I45</f>
        <v>0</v>
      </c>
      <c r="J42" s="357">
        <f t="shared" si="11"/>
        <v>9755647.5600000005</v>
      </c>
      <c r="K42" s="357">
        <f t="shared" si="11"/>
        <v>0.96857002453616337</v>
      </c>
    </row>
    <row r="43" spans="1:11" ht="12.75" x14ac:dyDescent="0.2">
      <c r="A43" s="358">
        <v>2</v>
      </c>
      <c r="B43" s="359">
        <v>1</v>
      </c>
      <c r="C43" s="359">
        <v>2</v>
      </c>
      <c r="D43" s="359">
        <v>1</v>
      </c>
      <c r="E43" s="359"/>
      <c r="F43" s="360" t="s">
        <v>1518</v>
      </c>
      <c r="G43" s="361">
        <f>G44</f>
        <v>0</v>
      </c>
      <c r="H43" s="361">
        <f t="shared" ref="H43:K43" si="12">H44</f>
        <v>0</v>
      </c>
      <c r="I43" s="361">
        <f t="shared" si="12"/>
        <v>0</v>
      </c>
      <c r="J43" s="361">
        <f t="shared" si="12"/>
        <v>0</v>
      </c>
      <c r="K43" s="53">
        <f t="shared" si="12"/>
        <v>0</v>
      </c>
    </row>
    <row r="44" spans="1:11" ht="12.75" x14ac:dyDescent="0.2">
      <c r="A44" s="362">
        <v>2</v>
      </c>
      <c r="B44" s="363">
        <v>1</v>
      </c>
      <c r="C44" s="363">
        <v>2</v>
      </c>
      <c r="D44" s="363">
        <v>1</v>
      </c>
      <c r="E44" s="363" t="s">
        <v>1491</v>
      </c>
      <c r="F44" s="366" t="s">
        <v>1518</v>
      </c>
      <c r="G44" s="365"/>
      <c r="H44" s="27"/>
      <c r="I44" s="27"/>
      <c r="J44" s="342">
        <f>SUBTOTAL(9,G44:I44)</f>
        <v>0</v>
      </c>
      <c r="K44" s="345">
        <f t="shared" ref="K44" si="13">IFERROR(J44/$J$18*100,"0.00")</f>
        <v>0</v>
      </c>
    </row>
    <row r="45" spans="1:11" ht="12.75" x14ac:dyDescent="0.2">
      <c r="A45" s="358">
        <v>2</v>
      </c>
      <c r="B45" s="359">
        <v>1</v>
      </c>
      <c r="C45" s="359">
        <v>2</v>
      </c>
      <c r="D45" s="359">
        <v>2</v>
      </c>
      <c r="E45" s="359"/>
      <c r="F45" s="360" t="s">
        <v>1519</v>
      </c>
      <c r="G45" s="361">
        <f>SUM(G46:G53)</f>
        <v>0</v>
      </c>
      <c r="H45" s="361">
        <f>SUM(H46:H53)</f>
        <v>9755647.5600000005</v>
      </c>
      <c r="I45" s="361">
        <f t="shared" ref="I45:K45" si="14">SUM(I46:I53)</f>
        <v>0</v>
      </c>
      <c r="J45" s="361">
        <f t="shared" si="14"/>
        <v>9755647.5600000005</v>
      </c>
      <c r="K45" s="53">
        <f t="shared" si="14"/>
        <v>0.96857002453616337</v>
      </c>
    </row>
    <row r="46" spans="1:11" ht="22.5" x14ac:dyDescent="0.2">
      <c r="A46" s="362">
        <v>2</v>
      </c>
      <c r="B46" s="363">
        <v>1</v>
      </c>
      <c r="C46" s="363">
        <v>2</v>
      </c>
      <c r="D46" s="363">
        <v>2</v>
      </c>
      <c r="E46" s="363" t="s">
        <v>1500</v>
      </c>
      <c r="F46" s="366" t="s">
        <v>1520</v>
      </c>
      <c r="G46" s="365"/>
      <c r="H46" s="365"/>
      <c r="I46" s="365"/>
      <c r="J46" s="379">
        <f>SUBTOTAL(9,G46:I46)</f>
        <v>0</v>
      </c>
      <c r="K46" s="345">
        <f t="shared" ref="K46:K52" si="15">IFERROR(J46/$J$18*100,"0.00")</f>
        <v>0</v>
      </c>
    </row>
    <row r="47" spans="1:11" ht="12.75" x14ac:dyDescent="0.2">
      <c r="A47" s="362">
        <v>2</v>
      </c>
      <c r="B47" s="363">
        <v>1</v>
      </c>
      <c r="C47" s="363">
        <v>2</v>
      </c>
      <c r="D47" s="363">
        <v>2</v>
      </c>
      <c r="E47" s="363" t="s">
        <v>1515</v>
      </c>
      <c r="F47" s="366" t="s">
        <v>1521</v>
      </c>
      <c r="G47" s="365"/>
      <c r="H47" s="365"/>
      <c r="I47" s="365"/>
      <c r="J47" s="379">
        <f t="shared" ref="J47:J53" si="16">SUBTOTAL(9,G47:I47)</f>
        <v>0</v>
      </c>
      <c r="K47" s="345">
        <f t="shared" si="15"/>
        <v>0</v>
      </c>
    </row>
    <row r="48" spans="1:11" ht="12.75" x14ac:dyDescent="0.2">
      <c r="A48" s="362">
        <v>2</v>
      </c>
      <c r="B48" s="363">
        <v>1</v>
      </c>
      <c r="C48" s="363">
        <v>2</v>
      </c>
      <c r="D48" s="363">
        <v>2</v>
      </c>
      <c r="E48" s="363" t="s">
        <v>1495</v>
      </c>
      <c r="F48" s="366" t="s">
        <v>1522</v>
      </c>
      <c r="G48" s="365"/>
      <c r="H48" s="365"/>
      <c r="I48" s="365"/>
      <c r="J48" s="379">
        <f t="shared" si="16"/>
        <v>0</v>
      </c>
      <c r="K48" s="345">
        <f t="shared" si="15"/>
        <v>0</v>
      </c>
    </row>
    <row r="49" spans="1:11" ht="12.75" x14ac:dyDescent="0.2">
      <c r="A49" s="362">
        <v>2</v>
      </c>
      <c r="B49" s="363">
        <v>1</v>
      </c>
      <c r="C49" s="363">
        <v>2</v>
      </c>
      <c r="D49" s="363">
        <v>2</v>
      </c>
      <c r="E49" s="363" t="s">
        <v>1497</v>
      </c>
      <c r="F49" s="366" t="s">
        <v>1523</v>
      </c>
      <c r="G49" s="365"/>
      <c r="H49" s="365">
        <v>9755647.5600000005</v>
      </c>
      <c r="I49" s="365"/>
      <c r="J49" s="379">
        <f t="shared" si="16"/>
        <v>9755647.5600000005</v>
      </c>
      <c r="K49" s="345">
        <f t="shared" si="15"/>
        <v>0.96857002453616337</v>
      </c>
    </row>
    <row r="50" spans="1:11" ht="12.75" x14ac:dyDescent="0.2">
      <c r="A50" s="362">
        <v>2</v>
      </c>
      <c r="B50" s="363">
        <v>1</v>
      </c>
      <c r="C50" s="363">
        <v>2</v>
      </c>
      <c r="D50" s="363">
        <v>2</v>
      </c>
      <c r="E50" s="363" t="s">
        <v>1524</v>
      </c>
      <c r="F50" s="366" t="s">
        <v>1525</v>
      </c>
      <c r="G50" s="365"/>
      <c r="H50" s="365"/>
      <c r="I50" s="365"/>
      <c r="J50" s="379">
        <f t="shared" si="16"/>
        <v>0</v>
      </c>
      <c r="K50" s="345">
        <f t="shared" si="15"/>
        <v>0</v>
      </c>
    </row>
    <row r="51" spans="1:11" ht="12.75" x14ac:dyDescent="0.2">
      <c r="A51" s="362">
        <v>2</v>
      </c>
      <c r="B51" s="363">
        <v>1</v>
      </c>
      <c r="C51" s="363">
        <v>2</v>
      </c>
      <c r="D51" s="363">
        <v>2</v>
      </c>
      <c r="E51" s="363" t="s">
        <v>1504</v>
      </c>
      <c r="F51" s="366" t="s">
        <v>1526</v>
      </c>
      <c r="G51" s="365"/>
      <c r="H51" s="365"/>
      <c r="I51" s="365"/>
      <c r="J51" s="379">
        <f t="shared" si="16"/>
        <v>0</v>
      </c>
      <c r="K51" s="345">
        <f t="shared" si="15"/>
        <v>0</v>
      </c>
    </row>
    <row r="52" spans="1:11" ht="12.75" x14ac:dyDescent="0.2">
      <c r="A52" s="362">
        <v>2</v>
      </c>
      <c r="B52" s="363">
        <v>1</v>
      </c>
      <c r="C52" s="363">
        <v>2</v>
      </c>
      <c r="D52" s="363">
        <v>2</v>
      </c>
      <c r="E52" s="363" t="s">
        <v>1506</v>
      </c>
      <c r="F52" s="366" t="s">
        <v>1527</v>
      </c>
      <c r="G52" s="365"/>
      <c r="H52" s="365"/>
      <c r="I52" s="365"/>
      <c r="J52" s="379">
        <f t="shared" si="16"/>
        <v>0</v>
      </c>
      <c r="K52" s="345">
        <f t="shared" si="15"/>
        <v>0</v>
      </c>
    </row>
    <row r="53" spans="1:11" ht="12.75" x14ac:dyDescent="0.2">
      <c r="A53" s="362">
        <v>2</v>
      </c>
      <c r="B53" s="363">
        <v>1</v>
      </c>
      <c r="C53" s="363">
        <v>2</v>
      </c>
      <c r="D53" s="363">
        <v>2</v>
      </c>
      <c r="E53" s="363" t="s">
        <v>1528</v>
      </c>
      <c r="F53" s="366" t="s">
        <v>1529</v>
      </c>
      <c r="G53" s="365"/>
      <c r="H53" s="365"/>
      <c r="I53" s="365"/>
      <c r="J53" s="379">
        <f t="shared" si="16"/>
        <v>0</v>
      </c>
      <c r="K53" s="345">
        <f>IFERROR(J53/$J$18*100,"0.00")</f>
        <v>0</v>
      </c>
    </row>
    <row r="54" spans="1:11" ht="12.75" x14ac:dyDescent="0.2">
      <c r="A54" s="354">
        <v>2</v>
      </c>
      <c r="B54" s="355">
        <v>1</v>
      </c>
      <c r="C54" s="355">
        <v>3</v>
      </c>
      <c r="D54" s="355"/>
      <c r="E54" s="355"/>
      <c r="F54" s="356" t="s">
        <v>1530</v>
      </c>
      <c r="G54" s="357">
        <f>+G55</f>
        <v>0</v>
      </c>
      <c r="H54" s="357">
        <f t="shared" ref="H54:K54" si="17">+H55</f>
        <v>0</v>
      </c>
      <c r="I54" s="357">
        <f t="shared" si="17"/>
        <v>0</v>
      </c>
      <c r="J54" s="357">
        <f t="shared" si="17"/>
        <v>0</v>
      </c>
      <c r="K54" s="357">
        <f t="shared" si="17"/>
        <v>0</v>
      </c>
    </row>
    <row r="55" spans="1:11" ht="12.75" x14ac:dyDescent="0.2">
      <c r="A55" s="358">
        <v>2</v>
      </c>
      <c r="B55" s="359">
        <v>1</v>
      </c>
      <c r="C55" s="359">
        <v>3</v>
      </c>
      <c r="D55" s="359">
        <v>2</v>
      </c>
      <c r="E55" s="359"/>
      <c r="F55" s="371" t="s">
        <v>1531</v>
      </c>
      <c r="G55" s="361">
        <f>SUM(G56:G57)</f>
        <v>0</v>
      </c>
      <c r="H55" s="361">
        <f t="shared" ref="H55:J55" si="18">SUM(H56:H57)</f>
        <v>0</v>
      </c>
      <c r="I55" s="361">
        <f t="shared" si="18"/>
        <v>0</v>
      </c>
      <c r="J55" s="361">
        <f t="shared" si="18"/>
        <v>0</v>
      </c>
      <c r="K55" s="53">
        <f>SUM(K56:K57)</f>
        <v>0</v>
      </c>
    </row>
    <row r="56" spans="1:11" ht="12.75" x14ac:dyDescent="0.2">
      <c r="A56" s="362">
        <v>2</v>
      </c>
      <c r="B56" s="363">
        <v>1</v>
      </c>
      <c r="C56" s="363">
        <v>3</v>
      </c>
      <c r="D56" s="363">
        <v>2</v>
      </c>
      <c r="E56" s="363" t="s">
        <v>1491</v>
      </c>
      <c r="F56" s="366" t="s">
        <v>1532</v>
      </c>
      <c r="G56" s="365"/>
      <c r="H56" s="27"/>
      <c r="I56" s="27"/>
      <c r="J56" s="342">
        <f>SUBTOTAL(9,G56:I56)</f>
        <v>0</v>
      </c>
      <c r="K56" s="345">
        <f>IFERROR(J56/$J$18*100,"0.00")</f>
        <v>0</v>
      </c>
    </row>
    <row r="57" spans="1:11" ht="12.75" x14ac:dyDescent="0.2">
      <c r="A57" s="362">
        <v>2</v>
      </c>
      <c r="B57" s="363">
        <v>1</v>
      </c>
      <c r="C57" s="363">
        <v>3</v>
      </c>
      <c r="D57" s="363">
        <v>2</v>
      </c>
      <c r="E57" s="363" t="s">
        <v>1493</v>
      </c>
      <c r="F57" s="366" t="s">
        <v>1533</v>
      </c>
      <c r="G57" s="365"/>
      <c r="H57" s="27"/>
      <c r="I57" s="27"/>
      <c r="J57" s="342">
        <f t="shared" ref="J57:J60" si="19">SUBTOTAL(9,G57:I57)</f>
        <v>0</v>
      </c>
      <c r="K57" s="345">
        <f>IFERROR(J57/$J$18*100,"0.00")</f>
        <v>0</v>
      </c>
    </row>
    <row r="58" spans="1:11" ht="12.75" x14ac:dyDescent="0.2">
      <c r="A58" s="354">
        <v>2</v>
      </c>
      <c r="B58" s="355">
        <v>1</v>
      </c>
      <c r="C58" s="355">
        <v>5</v>
      </c>
      <c r="D58" s="355"/>
      <c r="E58" s="355"/>
      <c r="F58" s="356" t="s">
        <v>1534</v>
      </c>
      <c r="G58" s="357">
        <f>G59+G61+G63+G65</f>
        <v>0</v>
      </c>
      <c r="H58" s="357">
        <f t="shared" ref="H58:K58" si="20">H59+H61+H63+H65</f>
        <v>0</v>
      </c>
      <c r="I58" s="357">
        <f t="shared" si="20"/>
        <v>0</v>
      </c>
      <c r="J58" s="357">
        <f t="shared" si="20"/>
        <v>0</v>
      </c>
      <c r="K58" s="357">
        <f t="shared" si="20"/>
        <v>0</v>
      </c>
    </row>
    <row r="59" spans="1:11" ht="12.75" x14ac:dyDescent="0.2">
      <c r="A59" s="358">
        <v>2</v>
      </c>
      <c r="B59" s="359">
        <v>1</v>
      </c>
      <c r="C59" s="359">
        <v>5</v>
      </c>
      <c r="D59" s="359">
        <v>1</v>
      </c>
      <c r="E59" s="359"/>
      <c r="F59" s="360" t="s">
        <v>1535</v>
      </c>
      <c r="G59" s="361">
        <f>G60</f>
        <v>0</v>
      </c>
      <c r="H59" s="361">
        <f t="shared" ref="H59:K59" si="21">H60</f>
        <v>0</v>
      </c>
      <c r="I59" s="361">
        <f t="shared" si="21"/>
        <v>0</v>
      </c>
      <c r="J59" s="361">
        <f t="shared" si="21"/>
        <v>0</v>
      </c>
      <c r="K59" s="53">
        <f t="shared" si="21"/>
        <v>0</v>
      </c>
    </row>
    <row r="60" spans="1:11" ht="12.75" x14ac:dyDescent="0.2">
      <c r="A60" s="362">
        <v>2</v>
      </c>
      <c r="B60" s="363">
        <v>1</v>
      </c>
      <c r="C60" s="363">
        <v>5</v>
      </c>
      <c r="D60" s="363">
        <v>1</v>
      </c>
      <c r="E60" s="363" t="s">
        <v>1491</v>
      </c>
      <c r="F60" s="366" t="s">
        <v>1535</v>
      </c>
      <c r="G60" s="365"/>
      <c r="H60" s="27"/>
      <c r="I60" s="27"/>
      <c r="J60" s="342">
        <f t="shared" si="19"/>
        <v>0</v>
      </c>
      <c r="K60" s="345">
        <f>IFERROR(J60/$J$18*100,"0.00")</f>
        <v>0</v>
      </c>
    </row>
    <row r="61" spans="1:11" ht="12.75" x14ac:dyDescent="0.2">
      <c r="A61" s="358">
        <v>2</v>
      </c>
      <c r="B61" s="359">
        <v>1</v>
      </c>
      <c r="C61" s="359">
        <v>5</v>
      </c>
      <c r="D61" s="359">
        <v>2</v>
      </c>
      <c r="E61" s="359"/>
      <c r="F61" s="371" t="s">
        <v>1536</v>
      </c>
      <c r="G61" s="361">
        <f>G62</f>
        <v>0</v>
      </c>
      <c r="H61" s="30">
        <f>H62</f>
        <v>0</v>
      </c>
      <c r="I61" s="30">
        <f>I62</f>
        <v>0</v>
      </c>
      <c r="J61" s="30">
        <f>J62</f>
        <v>0</v>
      </c>
      <c r="K61" s="53">
        <f>K62</f>
        <v>0</v>
      </c>
    </row>
    <row r="62" spans="1:11" ht="12.75" x14ac:dyDescent="0.2">
      <c r="A62" s="362">
        <v>2</v>
      </c>
      <c r="B62" s="363">
        <v>1</v>
      </c>
      <c r="C62" s="363">
        <v>5</v>
      </c>
      <c r="D62" s="363">
        <v>2</v>
      </c>
      <c r="E62" s="363" t="s">
        <v>1491</v>
      </c>
      <c r="F62" s="366" t="s">
        <v>1536</v>
      </c>
      <c r="G62" s="365"/>
      <c r="H62" s="27"/>
      <c r="I62" s="27"/>
      <c r="J62" s="342">
        <f>SUBTOTAL(9,G62:I62)</f>
        <v>0</v>
      </c>
      <c r="K62" s="345">
        <f>IFERROR(J62/$J$18*100,"0.00")</f>
        <v>0</v>
      </c>
    </row>
    <row r="63" spans="1:11" ht="12.75" x14ac:dyDescent="0.2">
      <c r="A63" s="358">
        <v>2</v>
      </c>
      <c r="B63" s="359">
        <v>1</v>
      </c>
      <c r="C63" s="359">
        <v>5</v>
      </c>
      <c r="D63" s="359">
        <v>3</v>
      </c>
      <c r="E63" s="359"/>
      <c r="F63" s="371" t="s">
        <v>1537</v>
      </c>
      <c r="G63" s="361">
        <f>G64</f>
        <v>0</v>
      </c>
      <c r="H63" s="361">
        <f t="shared" ref="H63:K63" si="22">H64</f>
        <v>0</v>
      </c>
      <c r="I63" s="361">
        <f t="shared" si="22"/>
        <v>0</v>
      </c>
      <c r="J63" s="361">
        <f t="shared" si="22"/>
        <v>0</v>
      </c>
      <c r="K63" s="53">
        <f t="shared" si="22"/>
        <v>0</v>
      </c>
    </row>
    <row r="64" spans="1:11" ht="12.75" x14ac:dyDescent="0.2">
      <c r="A64" s="362">
        <v>2</v>
      </c>
      <c r="B64" s="363">
        <v>1</v>
      </c>
      <c r="C64" s="363">
        <v>5</v>
      </c>
      <c r="D64" s="363">
        <v>3</v>
      </c>
      <c r="E64" s="363" t="s">
        <v>1491</v>
      </c>
      <c r="F64" s="366" t="s">
        <v>1537</v>
      </c>
      <c r="G64" s="365"/>
      <c r="H64" s="365"/>
      <c r="I64" s="365"/>
      <c r="J64" s="379">
        <f>SUBTOTAL(9,G64:I64)</f>
        <v>0</v>
      </c>
      <c r="K64" s="344">
        <f>IFERROR(J64/$J$18*100,"0.00")</f>
        <v>0</v>
      </c>
    </row>
    <row r="65" spans="1:11" ht="12.75" x14ac:dyDescent="0.2">
      <c r="A65" s="358">
        <v>2</v>
      </c>
      <c r="B65" s="359">
        <v>1</v>
      </c>
      <c r="C65" s="359">
        <v>5</v>
      </c>
      <c r="D65" s="359">
        <v>4</v>
      </c>
      <c r="E65" s="359"/>
      <c r="F65" s="371" t="s">
        <v>1538</v>
      </c>
      <c r="G65" s="361">
        <f>G66</f>
        <v>0</v>
      </c>
      <c r="H65" s="361">
        <f t="shared" ref="H65:K65" si="23">H66</f>
        <v>0</v>
      </c>
      <c r="I65" s="361">
        <f t="shared" si="23"/>
        <v>0</v>
      </c>
      <c r="J65" s="361">
        <f t="shared" si="23"/>
        <v>0</v>
      </c>
      <c r="K65" s="53">
        <f t="shared" si="23"/>
        <v>0</v>
      </c>
    </row>
    <row r="66" spans="1:11" ht="12.75" x14ac:dyDescent="0.2">
      <c r="A66" s="362">
        <v>2</v>
      </c>
      <c r="B66" s="363">
        <v>1</v>
      </c>
      <c r="C66" s="363">
        <v>5</v>
      </c>
      <c r="D66" s="363">
        <v>4</v>
      </c>
      <c r="E66" s="363" t="s">
        <v>1491</v>
      </c>
      <c r="F66" s="366" t="s">
        <v>1538</v>
      </c>
      <c r="G66" s="365"/>
      <c r="H66" s="27"/>
      <c r="I66" s="27"/>
      <c r="J66" s="342">
        <f>SUBTOTAL(9,G66:I66)</f>
        <v>0</v>
      </c>
      <c r="K66" s="344">
        <f t="shared" ref="K66:K128" si="24">IFERROR(J66/$J$18*100,"0.00")</f>
        <v>0</v>
      </c>
    </row>
    <row r="67" spans="1:11" ht="12.75" x14ac:dyDescent="0.2">
      <c r="A67" s="350">
        <v>2</v>
      </c>
      <c r="B67" s="351">
        <v>2</v>
      </c>
      <c r="C67" s="351"/>
      <c r="D67" s="351"/>
      <c r="E67" s="351"/>
      <c r="F67" s="352" t="s">
        <v>1539</v>
      </c>
      <c r="G67" s="353">
        <f>+G68+G82+G87+G92+G99+G116+G125+G143</f>
        <v>16825000</v>
      </c>
      <c r="H67" s="353">
        <f>+H68+H82+H87+H92+H99+H116+H125+H143</f>
        <v>17872382.5</v>
      </c>
      <c r="I67" s="353">
        <f t="shared" ref="I67:K67" si="25">+I68+I82+I87+I92+I99+I116+I125+I143</f>
        <v>0</v>
      </c>
      <c r="J67" s="353">
        <f t="shared" si="25"/>
        <v>34697382.5</v>
      </c>
      <c r="K67" s="353">
        <f t="shared" si="25"/>
        <v>3.4448604680185522</v>
      </c>
    </row>
    <row r="68" spans="1:11" ht="12.75" x14ac:dyDescent="0.2">
      <c r="A68" s="354">
        <v>2</v>
      </c>
      <c r="B68" s="355">
        <v>2</v>
      </c>
      <c r="C68" s="355">
        <v>1</v>
      </c>
      <c r="D68" s="355"/>
      <c r="E68" s="355"/>
      <c r="F68" s="356" t="s">
        <v>1540</v>
      </c>
      <c r="G68" s="357">
        <f>+G69+G71+G73+G75+G78+G80</f>
        <v>6600000</v>
      </c>
      <c r="H68" s="357">
        <f>+H69+H71+H73+H75+H78+H80</f>
        <v>2335000</v>
      </c>
      <c r="I68" s="357">
        <f t="shared" ref="I68:K68" si="26">+I69+I71+I73+I75+I78+I80</f>
        <v>0</v>
      </c>
      <c r="J68" s="357">
        <f t="shared" si="26"/>
        <v>8935000</v>
      </c>
      <c r="K68" s="357">
        <f t="shared" si="26"/>
        <v>0.88709366713024429</v>
      </c>
    </row>
    <row r="69" spans="1:11" ht="12.75" x14ac:dyDescent="0.2">
      <c r="A69" s="358">
        <v>2</v>
      </c>
      <c r="B69" s="359">
        <v>2</v>
      </c>
      <c r="C69" s="359">
        <v>1</v>
      </c>
      <c r="D69" s="359">
        <v>2</v>
      </c>
      <c r="E69" s="359"/>
      <c r="F69" s="360" t="s">
        <v>1541</v>
      </c>
      <c r="G69" s="361">
        <f>G70</f>
        <v>0</v>
      </c>
      <c r="H69" s="361">
        <f t="shared" ref="H69:K69" si="27">H70</f>
        <v>0</v>
      </c>
      <c r="I69" s="361">
        <f t="shared" si="27"/>
        <v>0</v>
      </c>
      <c r="J69" s="361">
        <f>J70</f>
        <v>0</v>
      </c>
      <c r="K69" s="53">
        <f t="shared" si="27"/>
        <v>0</v>
      </c>
    </row>
    <row r="70" spans="1:11" ht="12.75" x14ac:dyDescent="0.2">
      <c r="A70" s="362">
        <v>2</v>
      </c>
      <c r="B70" s="363">
        <v>2</v>
      </c>
      <c r="C70" s="363">
        <v>1</v>
      </c>
      <c r="D70" s="363">
        <v>2</v>
      </c>
      <c r="E70" s="363" t="s">
        <v>1491</v>
      </c>
      <c r="F70" s="366" t="s">
        <v>1541</v>
      </c>
      <c r="G70" s="365"/>
      <c r="H70" s="365"/>
      <c r="I70" s="365"/>
      <c r="J70" s="379">
        <f>SUBTOTAL(9,G70:I70)</f>
        <v>0</v>
      </c>
      <c r="K70" s="344">
        <f t="shared" si="24"/>
        <v>0</v>
      </c>
    </row>
    <row r="71" spans="1:11" ht="12.75" x14ac:dyDescent="0.2">
      <c r="A71" s="358">
        <v>2</v>
      </c>
      <c r="B71" s="359">
        <v>2</v>
      </c>
      <c r="C71" s="359">
        <v>1</v>
      </c>
      <c r="D71" s="359">
        <v>3</v>
      </c>
      <c r="E71" s="359"/>
      <c r="F71" s="360" t="s">
        <v>1542</v>
      </c>
      <c r="G71" s="361">
        <f>G72</f>
        <v>1000000</v>
      </c>
      <c r="H71" s="361">
        <f t="shared" ref="H71:K71" si="28">H72</f>
        <v>600000</v>
      </c>
      <c r="I71" s="361">
        <f t="shared" si="28"/>
        <v>0</v>
      </c>
      <c r="J71" s="361">
        <f t="shared" si="28"/>
        <v>1600000</v>
      </c>
      <c r="K71" s="53">
        <f t="shared" si="28"/>
        <v>0.15885281112572924</v>
      </c>
    </row>
    <row r="72" spans="1:11" ht="12.75" x14ac:dyDescent="0.2">
      <c r="A72" s="362">
        <v>2</v>
      </c>
      <c r="B72" s="363">
        <v>2</v>
      </c>
      <c r="C72" s="363">
        <v>1</v>
      </c>
      <c r="D72" s="363">
        <v>3</v>
      </c>
      <c r="E72" s="363" t="s">
        <v>1491</v>
      </c>
      <c r="F72" s="366" t="s">
        <v>1542</v>
      </c>
      <c r="G72" s="365">
        <v>1000000</v>
      </c>
      <c r="H72" s="27">
        <v>600000</v>
      </c>
      <c r="I72" s="27"/>
      <c r="J72" s="342">
        <f>SUBTOTAL(9,G72:I72)</f>
        <v>1600000</v>
      </c>
      <c r="K72" s="344">
        <f t="shared" si="24"/>
        <v>0.15885281112572924</v>
      </c>
    </row>
    <row r="73" spans="1:11" ht="12.75" x14ac:dyDescent="0.2">
      <c r="A73" s="358">
        <v>2</v>
      </c>
      <c r="B73" s="359">
        <v>2</v>
      </c>
      <c r="C73" s="359">
        <v>1</v>
      </c>
      <c r="D73" s="359">
        <v>5</v>
      </c>
      <c r="E73" s="359"/>
      <c r="F73" s="360" t="s">
        <v>1543</v>
      </c>
      <c r="G73" s="361">
        <f>G74</f>
        <v>1200000</v>
      </c>
      <c r="H73" s="361">
        <f t="shared" ref="H73:K73" si="29">H74</f>
        <v>735000</v>
      </c>
      <c r="I73" s="361">
        <f t="shared" si="29"/>
        <v>0</v>
      </c>
      <c r="J73" s="361">
        <f t="shared" si="29"/>
        <v>1935000</v>
      </c>
      <c r="K73" s="53">
        <f t="shared" si="29"/>
        <v>0.19211261845517882</v>
      </c>
    </row>
    <row r="74" spans="1:11" ht="12.75" x14ac:dyDescent="0.2">
      <c r="A74" s="362">
        <v>2</v>
      </c>
      <c r="B74" s="363">
        <v>2</v>
      </c>
      <c r="C74" s="363">
        <v>1</v>
      </c>
      <c r="D74" s="363">
        <v>5</v>
      </c>
      <c r="E74" s="363" t="s">
        <v>1491</v>
      </c>
      <c r="F74" s="366" t="s">
        <v>1543</v>
      </c>
      <c r="G74" s="365">
        <v>1200000</v>
      </c>
      <c r="H74" s="27">
        <v>735000</v>
      </c>
      <c r="I74" s="27"/>
      <c r="J74" s="342">
        <f>SUBTOTAL(9,G74:I74)</f>
        <v>1935000</v>
      </c>
      <c r="K74" s="344">
        <f t="shared" si="24"/>
        <v>0.19211261845517882</v>
      </c>
    </row>
    <row r="75" spans="1:11" ht="12.75" x14ac:dyDescent="0.2">
      <c r="A75" s="358">
        <v>2</v>
      </c>
      <c r="B75" s="359">
        <v>2</v>
      </c>
      <c r="C75" s="359">
        <v>1</v>
      </c>
      <c r="D75" s="359">
        <v>6</v>
      </c>
      <c r="E75" s="359"/>
      <c r="F75" s="360" t="s">
        <v>1544</v>
      </c>
      <c r="G75" s="361">
        <f>G76+G77</f>
        <v>0</v>
      </c>
      <c r="H75" s="361">
        <f t="shared" ref="H75:K75" si="30">H76+H77</f>
        <v>0</v>
      </c>
      <c r="I75" s="361">
        <f t="shared" si="30"/>
        <v>0</v>
      </c>
      <c r="J75" s="361">
        <f t="shared" si="30"/>
        <v>0</v>
      </c>
      <c r="K75" s="53">
        <f t="shared" si="30"/>
        <v>0</v>
      </c>
    </row>
    <row r="76" spans="1:11" ht="12.75" x14ac:dyDescent="0.2">
      <c r="A76" s="362">
        <v>2</v>
      </c>
      <c r="B76" s="363">
        <v>2</v>
      </c>
      <c r="C76" s="363">
        <v>1</v>
      </c>
      <c r="D76" s="363">
        <v>6</v>
      </c>
      <c r="E76" s="363" t="s">
        <v>1491</v>
      </c>
      <c r="F76" s="366" t="s">
        <v>1545</v>
      </c>
      <c r="G76" s="372"/>
      <c r="H76" s="27"/>
      <c r="I76" s="27"/>
      <c r="J76" s="342">
        <f>SUBTOTAL(9,G76:I76)</f>
        <v>0</v>
      </c>
      <c r="K76" s="344">
        <f t="shared" si="24"/>
        <v>0</v>
      </c>
    </row>
    <row r="77" spans="1:11" ht="12.75" x14ac:dyDescent="0.2">
      <c r="A77" s="362">
        <v>2</v>
      </c>
      <c r="B77" s="363">
        <v>2</v>
      </c>
      <c r="C77" s="363">
        <v>1</v>
      </c>
      <c r="D77" s="363">
        <v>6</v>
      </c>
      <c r="E77" s="363" t="s">
        <v>1493</v>
      </c>
      <c r="F77" s="366" t="s">
        <v>1546</v>
      </c>
      <c r="G77" s="372"/>
      <c r="H77" s="27"/>
      <c r="I77" s="27"/>
      <c r="J77" s="342">
        <f>SUBTOTAL(9,G77:I77)</f>
        <v>0</v>
      </c>
      <c r="K77" s="344">
        <f t="shared" si="24"/>
        <v>0</v>
      </c>
    </row>
    <row r="78" spans="1:11" ht="12.75" x14ac:dyDescent="0.2">
      <c r="A78" s="358">
        <v>2</v>
      </c>
      <c r="B78" s="359">
        <v>2</v>
      </c>
      <c r="C78" s="359">
        <v>1</v>
      </c>
      <c r="D78" s="359">
        <v>7</v>
      </c>
      <c r="E78" s="359"/>
      <c r="F78" s="360" t="s">
        <v>1547</v>
      </c>
      <c r="G78" s="361">
        <f>G79</f>
        <v>1000000</v>
      </c>
      <c r="H78" s="361">
        <f t="shared" ref="H78:K78" si="31">H79</f>
        <v>0</v>
      </c>
      <c r="I78" s="361">
        <f t="shared" si="31"/>
        <v>0</v>
      </c>
      <c r="J78" s="361">
        <f t="shared" si="31"/>
        <v>1000000</v>
      </c>
      <c r="K78" s="53">
        <f t="shared" si="31"/>
        <v>9.9283006953580777E-2</v>
      </c>
    </row>
    <row r="79" spans="1:11" ht="12.75" x14ac:dyDescent="0.2">
      <c r="A79" s="362">
        <v>2</v>
      </c>
      <c r="B79" s="363">
        <v>2</v>
      </c>
      <c r="C79" s="363">
        <v>1</v>
      </c>
      <c r="D79" s="363">
        <v>7</v>
      </c>
      <c r="E79" s="363" t="s">
        <v>1491</v>
      </c>
      <c r="F79" s="366" t="s">
        <v>1547</v>
      </c>
      <c r="G79" s="365">
        <v>1000000</v>
      </c>
      <c r="H79" s="343"/>
      <c r="I79" s="343"/>
      <c r="J79" s="343">
        <f>SUBTOTAL(9,G79:I79)</f>
        <v>1000000</v>
      </c>
      <c r="K79" s="344">
        <f t="shared" si="24"/>
        <v>9.9283006953580777E-2</v>
      </c>
    </row>
    <row r="80" spans="1:11" ht="12.75" x14ac:dyDescent="0.2">
      <c r="A80" s="358">
        <v>2</v>
      </c>
      <c r="B80" s="359">
        <v>2</v>
      </c>
      <c r="C80" s="359">
        <v>1</v>
      </c>
      <c r="D80" s="359">
        <v>8</v>
      </c>
      <c r="E80" s="359"/>
      <c r="F80" s="360" t="s">
        <v>1548</v>
      </c>
      <c r="G80" s="361">
        <f>G81</f>
        <v>3400000</v>
      </c>
      <c r="H80" s="361">
        <f t="shared" ref="H80:K80" si="32">H81</f>
        <v>1000000</v>
      </c>
      <c r="I80" s="361">
        <f t="shared" si="32"/>
        <v>0</v>
      </c>
      <c r="J80" s="361">
        <f t="shared" si="32"/>
        <v>4400000</v>
      </c>
      <c r="K80" s="53">
        <f t="shared" si="32"/>
        <v>0.43684523059575547</v>
      </c>
    </row>
    <row r="81" spans="1:11" ht="12.75" x14ac:dyDescent="0.2">
      <c r="A81" s="362">
        <v>2</v>
      </c>
      <c r="B81" s="363">
        <v>2</v>
      </c>
      <c r="C81" s="363">
        <v>1</v>
      </c>
      <c r="D81" s="363">
        <v>8</v>
      </c>
      <c r="E81" s="363" t="s">
        <v>1491</v>
      </c>
      <c r="F81" s="366" t="s">
        <v>1548</v>
      </c>
      <c r="G81" s="365">
        <v>3400000</v>
      </c>
      <c r="H81" s="30">
        <v>1000000</v>
      </c>
      <c r="I81" s="30"/>
      <c r="J81" s="343">
        <f>SUBTOTAL(9,G81:I81)</f>
        <v>4400000</v>
      </c>
      <c r="K81" s="344">
        <f t="shared" si="24"/>
        <v>0.43684523059575547</v>
      </c>
    </row>
    <row r="82" spans="1:11" ht="12.75" x14ac:dyDescent="0.2">
      <c r="A82" s="354">
        <v>2</v>
      </c>
      <c r="B82" s="355">
        <v>2</v>
      </c>
      <c r="C82" s="355">
        <v>2</v>
      </c>
      <c r="D82" s="355"/>
      <c r="E82" s="355"/>
      <c r="F82" s="356" t="s">
        <v>1549</v>
      </c>
      <c r="G82" s="357">
        <f>+G83+G85</f>
        <v>3000000</v>
      </c>
      <c r="H82" s="357">
        <f t="shared" ref="H82:K82" si="33">+H83+H85</f>
        <v>1987382.5</v>
      </c>
      <c r="I82" s="357">
        <f t="shared" si="33"/>
        <v>0</v>
      </c>
      <c r="J82" s="357">
        <f t="shared" si="33"/>
        <v>4987382.5</v>
      </c>
      <c r="K82" s="357">
        <f t="shared" si="33"/>
        <v>0.49516233142766714</v>
      </c>
    </row>
    <row r="83" spans="1:11" ht="12.75" x14ac:dyDescent="0.2">
      <c r="A83" s="358">
        <v>2</v>
      </c>
      <c r="B83" s="359">
        <v>2</v>
      </c>
      <c r="C83" s="359">
        <v>2</v>
      </c>
      <c r="D83" s="359">
        <v>1</v>
      </c>
      <c r="E83" s="359"/>
      <c r="F83" s="360" t="s">
        <v>1550</v>
      </c>
      <c r="G83" s="361">
        <f>G84</f>
        <v>0</v>
      </c>
      <c r="H83" s="361">
        <f t="shared" ref="H83:K83" si="34">H84</f>
        <v>0</v>
      </c>
      <c r="I83" s="361">
        <f t="shared" si="34"/>
        <v>0</v>
      </c>
      <c r="J83" s="361">
        <f t="shared" si="34"/>
        <v>0</v>
      </c>
      <c r="K83" s="53">
        <f t="shared" si="34"/>
        <v>0</v>
      </c>
    </row>
    <row r="84" spans="1:11" ht="12.75" x14ac:dyDescent="0.2">
      <c r="A84" s="362">
        <v>2</v>
      </c>
      <c r="B84" s="363">
        <v>2</v>
      </c>
      <c r="C84" s="363">
        <v>2</v>
      </c>
      <c r="D84" s="363">
        <v>1</v>
      </c>
      <c r="E84" s="363" t="s">
        <v>1491</v>
      </c>
      <c r="F84" s="366" t="s">
        <v>1550</v>
      </c>
      <c r="G84" s="365"/>
      <c r="H84" s="27"/>
      <c r="I84" s="27"/>
      <c r="J84" s="342">
        <f>SUBTOTAL(9,G84:I84)</f>
        <v>0</v>
      </c>
      <c r="K84" s="344">
        <f t="shared" si="24"/>
        <v>0</v>
      </c>
    </row>
    <row r="85" spans="1:11" ht="12.75" x14ac:dyDescent="0.2">
      <c r="A85" s="358">
        <v>2</v>
      </c>
      <c r="B85" s="359">
        <v>2</v>
      </c>
      <c r="C85" s="359">
        <v>2</v>
      </c>
      <c r="D85" s="359">
        <v>2</v>
      </c>
      <c r="E85" s="359"/>
      <c r="F85" s="360" t="s">
        <v>1551</v>
      </c>
      <c r="G85" s="361">
        <f>G86</f>
        <v>3000000</v>
      </c>
      <c r="H85" s="30">
        <f>H86</f>
        <v>1987382.5</v>
      </c>
      <c r="I85" s="30">
        <f>I86</f>
        <v>0</v>
      </c>
      <c r="J85" s="30">
        <f>J86</f>
        <v>4987382.5</v>
      </c>
      <c r="K85" s="53">
        <f>K86</f>
        <v>0.49516233142766714</v>
      </c>
    </row>
    <row r="86" spans="1:11" ht="12.75" x14ac:dyDescent="0.2">
      <c r="A86" s="362">
        <v>2</v>
      </c>
      <c r="B86" s="363">
        <v>2</v>
      </c>
      <c r="C86" s="363">
        <v>2</v>
      </c>
      <c r="D86" s="363">
        <v>2</v>
      </c>
      <c r="E86" s="363" t="s">
        <v>1491</v>
      </c>
      <c r="F86" s="366" t="s">
        <v>1551</v>
      </c>
      <c r="G86" s="365">
        <v>3000000</v>
      </c>
      <c r="H86" s="27">
        <v>1987382.5</v>
      </c>
      <c r="I86" s="27"/>
      <c r="J86" s="342">
        <f>SUBTOTAL(9,G86:I86)</f>
        <v>4987382.5</v>
      </c>
      <c r="K86" s="344">
        <f t="shared" si="24"/>
        <v>0.49516233142766714</v>
      </c>
    </row>
    <row r="87" spans="1:11" ht="12.75" x14ac:dyDescent="0.2">
      <c r="A87" s="354">
        <v>2</v>
      </c>
      <c r="B87" s="355">
        <v>2</v>
      </c>
      <c r="C87" s="355">
        <v>3</v>
      </c>
      <c r="D87" s="355"/>
      <c r="E87" s="355"/>
      <c r="F87" s="356" t="s">
        <v>1552</v>
      </c>
      <c r="G87" s="357">
        <f>+G88+G90</f>
        <v>0</v>
      </c>
      <c r="H87" s="357">
        <f t="shared" ref="H87:K87" si="35">+H88+H90</f>
        <v>60000</v>
      </c>
      <c r="I87" s="357">
        <f t="shared" si="35"/>
        <v>0</v>
      </c>
      <c r="J87" s="357">
        <f t="shared" si="35"/>
        <v>60000</v>
      </c>
      <c r="K87" s="357">
        <f t="shared" si="35"/>
        <v>5.9569804172148475E-3</v>
      </c>
    </row>
    <row r="88" spans="1:11" ht="12.75" x14ac:dyDescent="0.2">
      <c r="A88" s="358">
        <v>2</v>
      </c>
      <c r="B88" s="359">
        <v>2</v>
      </c>
      <c r="C88" s="359">
        <v>3</v>
      </c>
      <c r="D88" s="359">
        <v>1</v>
      </c>
      <c r="E88" s="359"/>
      <c r="F88" s="360" t="s">
        <v>1553</v>
      </c>
      <c r="G88" s="361">
        <f>G89</f>
        <v>0</v>
      </c>
      <c r="H88" s="361">
        <f t="shared" ref="H88:K88" si="36">H89</f>
        <v>60000</v>
      </c>
      <c r="I88" s="361">
        <f t="shared" si="36"/>
        <v>0</v>
      </c>
      <c r="J88" s="361">
        <f t="shared" si="36"/>
        <v>60000</v>
      </c>
      <c r="K88" s="53">
        <f t="shared" si="36"/>
        <v>5.9569804172148475E-3</v>
      </c>
    </row>
    <row r="89" spans="1:11" ht="12.75" x14ac:dyDescent="0.2">
      <c r="A89" s="362">
        <v>2</v>
      </c>
      <c r="B89" s="363">
        <v>2</v>
      </c>
      <c r="C89" s="363">
        <v>3</v>
      </c>
      <c r="D89" s="363">
        <v>1</v>
      </c>
      <c r="E89" s="363" t="s">
        <v>1491</v>
      </c>
      <c r="F89" s="366" t="s">
        <v>1553</v>
      </c>
      <c r="G89" s="365"/>
      <c r="H89" s="365">
        <v>60000</v>
      </c>
      <c r="I89" s="365"/>
      <c r="J89" s="379">
        <f>SUBTOTAL(9,G89:I89)</f>
        <v>60000</v>
      </c>
      <c r="K89" s="344">
        <f t="shared" si="24"/>
        <v>5.9569804172148475E-3</v>
      </c>
    </row>
    <row r="90" spans="1:11" ht="12.75" x14ac:dyDescent="0.2">
      <c r="A90" s="358">
        <v>2</v>
      </c>
      <c r="B90" s="359">
        <v>2</v>
      </c>
      <c r="C90" s="359">
        <v>3</v>
      </c>
      <c r="D90" s="359">
        <v>2</v>
      </c>
      <c r="E90" s="359"/>
      <c r="F90" s="360" t="s">
        <v>1554</v>
      </c>
      <c r="G90" s="361">
        <f>G91</f>
        <v>0</v>
      </c>
      <c r="H90" s="361">
        <f t="shared" ref="H90:K90" si="37">H91</f>
        <v>0</v>
      </c>
      <c r="I90" s="361">
        <f t="shared" si="37"/>
        <v>0</v>
      </c>
      <c r="J90" s="361">
        <f t="shared" si="37"/>
        <v>0</v>
      </c>
      <c r="K90" s="53">
        <f t="shared" si="37"/>
        <v>0</v>
      </c>
    </row>
    <row r="91" spans="1:11" ht="12.75" x14ac:dyDescent="0.2">
      <c r="A91" s="362">
        <v>2</v>
      </c>
      <c r="B91" s="363">
        <v>2</v>
      </c>
      <c r="C91" s="363">
        <v>3</v>
      </c>
      <c r="D91" s="363">
        <v>2</v>
      </c>
      <c r="E91" s="363" t="s">
        <v>1491</v>
      </c>
      <c r="F91" s="366" t="s">
        <v>1554</v>
      </c>
      <c r="G91" s="365"/>
      <c r="H91" s="365"/>
      <c r="I91" s="365"/>
      <c r="J91" s="379">
        <f>SUBTOTAL(9,G91:I91)</f>
        <v>0</v>
      </c>
      <c r="K91" s="344">
        <f t="shared" si="24"/>
        <v>0</v>
      </c>
    </row>
    <row r="92" spans="1:11" ht="12.75" x14ac:dyDescent="0.2">
      <c r="A92" s="354">
        <v>2</v>
      </c>
      <c r="B92" s="355">
        <v>2</v>
      </c>
      <c r="C92" s="355">
        <v>4</v>
      </c>
      <c r="D92" s="355"/>
      <c r="E92" s="355"/>
      <c r="F92" s="356" t="s">
        <v>1555</v>
      </c>
      <c r="G92" s="357">
        <f>+G93+G95+G97</f>
        <v>0</v>
      </c>
      <c r="H92" s="357">
        <f t="shared" ref="H92:K92" si="38">+H93+H95+H97</f>
        <v>540000</v>
      </c>
      <c r="I92" s="357">
        <f t="shared" si="38"/>
        <v>0</v>
      </c>
      <c r="J92" s="357">
        <f t="shared" si="38"/>
        <v>540000</v>
      </c>
      <c r="K92" s="357">
        <f t="shared" si="38"/>
        <v>5.361282375493362E-2</v>
      </c>
    </row>
    <row r="93" spans="1:11" ht="12.75" x14ac:dyDescent="0.2">
      <c r="A93" s="358">
        <v>2</v>
      </c>
      <c r="B93" s="359">
        <v>2</v>
      </c>
      <c r="C93" s="359">
        <v>4</v>
      </c>
      <c r="D93" s="359">
        <v>1</v>
      </c>
      <c r="E93" s="359"/>
      <c r="F93" s="371" t="s">
        <v>1556</v>
      </c>
      <c r="G93" s="361">
        <f>G94</f>
        <v>0</v>
      </c>
      <c r="H93" s="361">
        <f t="shared" ref="H93:K93" si="39">H94</f>
        <v>180000</v>
      </c>
      <c r="I93" s="361">
        <f t="shared" si="39"/>
        <v>0</v>
      </c>
      <c r="J93" s="361">
        <f t="shared" si="39"/>
        <v>180000</v>
      </c>
      <c r="K93" s="53">
        <f t="shared" si="39"/>
        <v>1.787094125164454E-2</v>
      </c>
    </row>
    <row r="94" spans="1:11" ht="12.75" x14ac:dyDescent="0.2">
      <c r="A94" s="362">
        <v>2</v>
      </c>
      <c r="B94" s="363">
        <v>2</v>
      </c>
      <c r="C94" s="363">
        <v>4</v>
      </c>
      <c r="D94" s="363">
        <v>1</v>
      </c>
      <c r="E94" s="363" t="s">
        <v>1491</v>
      </c>
      <c r="F94" s="364" t="s">
        <v>1556</v>
      </c>
      <c r="G94" s="365"/>
      <c r="H94" s="27">
        <v>180000</v>
      </c>
      <c r="I94" s="27"/>
      <c r="J94" s="342">
        <f>SUBTOTAL(9,G94:I94)</f>
        <v>180000</v>
      </c>
      <c r="K94" s="344">
        <f t="shared" si="24"/>
        <v>1.787094125164454E-2</v>
      </c>
    </row>
    <row r="95" spans="1:11" ht="12.75" x14ac:dyDescent="0.2">
      <c r="A95" s="358">
        <v>2</v>
      </c>
      <c r="B95" s="359">
        <v>2</v>
      </c>
      <c r="C95" s="359">
        <v>4</v>
      </c>
      <c r="D95" s="359">
        <v>2</v>
      </c>
      <c r="E95" s="359"/>
      <c r="F95" s="371" t="s">
        <v>1557</v>
      </c>
      <c r="G95" s="361">
        <f>G96</f>
        <v>0</v>
      </c>
      <c r="H95" s="361">
        <f t="shared" ref="H95:K95" si="40">H96</f>
        <v>360000</v>
      </c>
      <c r="I95" s="361">
        <f t="shared" si="40"/>
        <v>0</v>
      </c>
      <c r="J95" s="361">
        <f t="shared" si="40"/>
        <v>360000</v>
      </c>
      <c r="K95" s="53">
        <f t="shared" si="40"/>
        <v>3.574188250328908E-2</v>
      </c>
    </row>
    <row r="96" spans="1:11" ht="12.75" x14ac:dyDescent="0.2">
      <c r="A96" s="362">
        <v>2</v>
      </c>
      <c r="B96" s="363">
        <v>2</v>
      </c>
      <c r="C96" s="363">
        <v>4</v>
      </c>
      <c r="D96" s="363">
        <v>2</v>
      </c>
      <c r="E96" s="363" t="s">
        <v>1491</v>
      </c>
      <c r="F96" s="366" t="s">
        <v>1557</v>
      </c>
      <c r="G96" s="365"/>
      <c r="H96" s="27">
        <v>360000</v>
      </c>
      <c r="I96" s="27"/>
      <c r="J96" s="342">
        <f>SUBTOTAL(9,G96:I96)</f>
        <v>360000</v>
      </c>
      <c r="K96" s="344">
        <f t="shared" si="24"/>
        <v>3.574188250328908E-2</v>
      </c>
    </row>
    <row r="97" spans="1:11" ht="12.75" x14ac:dyDescent="0.2">
      <c r="A97" s="358">
        <v>2</v>
      </c>
      <c r="B97" s="359">
        <v>2</v>
      </c>
      <c r="C97" s="359">
        <v>4</v>
      </c>
      <c r="D97" s="359">
        <v>4</v>
      </c>
      <c r="E97" s="359"/>
      <c r="F97" s="371" t="s">
        <v>1558</v>
      </c>
      <c r="G97" s="361">
        <f>G98</f>
        <v>0</v>
      </c>
      <c r="H97" s="361">
        <f t="shared" ref="H97:K97" si="41">H98</f>
        <v>0</v>
      </c>
      <c r="I97" s="361">
        <f t="shared" si="41"/>
        <v>0</v>
      </c>
      <c r="J97" s="361">
        <f t="shared" si="41"/>
        <v>0</v>
      </c>
      <c r="K97" s="53">
        <f t="shared" si="41"/>
        <v>0</v>
      </c>
    </row>
    <row r="98" spans="1:11" ht="12.75" x14ac:dyDescent="0.2">
      <c r="A98" s="362">
        <v>2</v>
      </c>
      <c r="B98" s="363">
        <v>2</v>
      </c>
      <c r="C98" s="363">
        <v>4</v>
      </c>
      <c r="D98" s="363">
        <v>4</v>
      </c>
      <c r="E98" s="363" t="s">
        <v>1491</v>
      </c>
      <c r="F98" s="366" t="s">
        <v>1558</v>
      </c>
      <c r="G98" s="365"/>
      <c r="H98" s="27"/>
      <c r="I98" s="27"/>
      <c r="J98" s="342">
        <f>SUBTOTAL(9,G98:I98)</f>
        <v>0</v>
      </c>
      <c r="K98" s="53">
        <f t="shared" si="24"/>
        <v>0</v>
      </c>
    </row>
    <row r="99" spans="1:11" ht="12.75" x14ac:dyDescent="0.2">
      <c r="A99" s="354">
        <v>2</v>
      </c>
      <c r="B99" s="355">
        <v>2</v>
      </c>
      <c r="C99" s="355">
        <v>5</v>
      </c>
      <c r="D99" s="355"/>
      <c r="E99" s="355"/>
      <c r="F99" s="356" t="s">
        <v>1559</v>
      </c>
      <c r="G99" s="357">
        <f>+G100+G102+G104+G110+G112</f>
        <v>0</v>
      </c>
      <c r="H99" s="357">
        <f t="shared" ref="H99:K99" si="42">+H100+H102+H104+H110+H112</f>
        <v>950000</v>
      </c>
      <c r="I99" s="357">
        <f t="shared" si="42"/>
        <v>0</v>
      </c>
      <c r="J99" s="357">
        <f t="shared" si="42"/>
        <v>950000</v>
      </c>
      <c r="K99" s="357">
        <f t="shared" si="42"/>
        <v>9.4318856605901738E-2</v>
      </c>
    </row>
    <row r="100" spans="1:11" ht="12.75" x14ac:dyDescent="0.2">
      <c r="A100" s="358">
        <v>2</v>
      </c>
      <c r="B100" s="359">
        <v>2</v>
      </c>
      <c r="C100" s="359">
        <v>5</v>
      </c>
      <c r="D100" s="359">
        <v>1</v>
      </c>
      <c r="E100" s="359"/>
      <c r="F100" s="371" t="s">
        <v>1560</v>
      </c>
      <c r="G100" s="361">
        <f>G101</f>
        <v>0</v>
      </c>
      <c r="H100" s="361">
        <f t="shared" ref="H100:K100" si="43">H101</f>
        <v>0</v>
      </c>
      <c r="I100" s="361">
        <f t="shared" si="43"/>
        <v>0</v>
      </c>
      <c r="J100" s="361">
        <f t="shared" si="43"/>
        <v>0</v>
      </c>
      <c r="K100" s="53">
        <f t="shared" si="43"/>
        <v>0</v>
      </c>
    </row>
    <row r="101" spans="1:11" ht="12.75" x14ac:dyDescent="0.2">
      <c r="A101" s="362">
        <v>2</v>
      </c>
      <c r="B101" s="363">
        <v>2</v>
      </c>
      <c r="C101" s="363">
        <v>5</v>
      </c>
      <c r="D101" s="363">
        <v>1</v>
      </c>
      <c r="E101" s="363" t="s">
        <v>1491</v>
      </c>
      <c r="F101" s="366" t="s">
        <v>1560</v>
      </c>
      <c r="G101" s="365"/>
      <c r="H101" s="28"/>
      <c r="I101" s="28"/>
      <c r="J101" s="342">
        <f>SUBTOTAL(9,G101:I101)</f>
        <v>0</v>
      </c>
      <c r="K101" s="344">
        <f t="shared" si="24"/>
        <v>0</v>
      </c>
    </row>
    <row r="102" spans="1:11" ht="12.75" x14ac:dyDescent="0.2">
      <c r="A102" s="358">
        <v>2</v>
      </c>
      <c r="B102" s="359">
        <v>2</v>
      </c>
      <c r="C102" s="359">
        <v>5</v>
      </c>
      <c r="D102" s="359">
        <v>2</v>
      </c>
      <c r="E102" s="359"/>
      <c r="F102" s="360" t="s">
        <v>1561</v>
      </c>
      <c r="G102" s="361">
        <f>G103</f>
        <v>0</v>
      </c>
      <c r="H102" s="361">
        <f t="shared" ref="H102:K102" si="44">H103</f>
        <v>0</v>
      </c>
      <c r="I102" s="361">
        <f t="shared" si="44"/>
        <v>0</v>
      </c>
      <c r="J102" s="361">
        <f t="shared" si="44"/>
        <v>0</v>
      </c>
      <c r="K102" s="53">
        <f t="shared" si="44"/>
        <v>0</v>
      </c>
    </row>
    <row r="103" spans="1:11" ht="12.75" x14ac:dyDescent="0.2">
      <c r="A103" s="362">
        <v>2</v>
      </c>
      <c r="B103" s="363">
        <v>2</v>
      </c>
      <c r="C103" s="363">
        <v>5</v>
      </c>
      <c r="D103" s="363">
        <v>2</v>
      </c>
      <c r="E103" s="363" t="s">
        <v>1491</v>
      </c>
      <c r="F103" s="366" t="s">
        <v>1561</v>
      </c>
      <c r="G103" s="365"/>
      <c r="H103" s="27"/>
      <c r="I103" s="27"/>
      <c r="J103" s="342">
        <f>SUBTOTAL(9,G103:I103)</f>
        <v>0</v>
      </c>
      <c r="K103" s="344">
        <f t="shared" si="24"/>
        <v>0</v>
      </c>
    </row>
    <row r="104" spans="1:11" ht="12.75" x14ac:dyDescent="0.2">
      <c r="A104" s="358">
        <v>2</v>
      </c>
      <c r="B104" s="359">
        <v>2</v>
      </c>
      <c r="C104" s="359">
        <v>5</v>
      </c>
      <c r="D104" s="359">
        <v>3</v>
      </c>
      <c r="E104" s="359"/>
      <c r="F104" s="360" t="s">
        <v>1562</v>
      </c>
      <c r="G104" s="361">
        <f>SUM(G105:G109)</f>
        <v>0</v>
      </c>
      <c r="H104" s="361">
        <f t="shared" ref="H104:I104" si="45">SUM(H105:H109)</f>
        <v>0</v>
      </c>
      <c r="I104" s="361">
        <f t="shared" si="45"/>
        <v>0</v>
      </c>
      <c r="J104" s="361">
        <f>SUM(J105:J109)</f>
        <v>0</v>
      </c>
      <c r="K104" s="53">
        <f>SUM(K105:K109)</f>
        <v>0</v>
      </c>
    </row>
    <row r="105" spans="1:11" ht="12.75" x14ac:dyDescent="0.2">
      <c r="A105" s="362">
        <v>2</v>
      </c>
      <c r="B105" s="363">
        <v>2</v>
      </c>
      <c r="C105" s="363">
        <v>5</v>
      </c>
      <c r="D105" s="363">
        <v>3</v>
      </c>
      <c r="E105" s="363" t="s">
        <v>1491</v>
      </c>
      <c r="F105" s="366" t="s">
        <v>1563</v>
      </c>
      <c r="G105" s="365"/>
      <c r="H105" s="365"/>
      <c r="I105" s="365"/>
      <c r="J105" s="379">
        <f>SUBTOTAL(9,G105:I105)</f>
        <v>0</v>
      </c>
      <c r="K105" s="344">
        <f t="shared" si="24"/>
        <v>0</v>
      </c>
    </row>
    <row r="106" spans="1:11" ht="12.75" x14ac:dyDescent="0.2">
      <c r="A106" s="362">
        <v>2</v>
      </c>
      <c r="B106" s="363">
        <v>2</v>
      </c>
      <c r="C106" s="363">
        <v>5</v>
      </c>
      <c r="D106" s="363">
        <v>3</v>
      </c>
      <c r="E106" s="363" t="s">
        <v>1493</v>
      </c>
      <c r="F106" s="366" t="s">
        <v>1564</v>
      </c>
      <c r="G106" s="365"/>
      <c r="H106" s="365"/>
      <c r="I106" s="365"/>
      <c r="J106" s="379">
        <f t="shared" ref="J106:J111" si="46">SUBTOTAL(9,G106:I106)</f>
        <v>0</v>
      </c>
      <c r="K106" s="344">
        <f t="shared" si="24"/>
        <v>0</v>
      </c>
    </row>
    <row r="107" spans="1:11" ht="12.75" x14ac:dyDescent="0.2">
      <c r="A107" s="362">
        <v>2</v>
      </c>
      <c r="B107" s="363">
        <v>2</v>
      </c>
      <c r="C107" s="363">
        <v>5</v>
      </c>
      <c r="D107" s="363">
        <v>3</v>
      </c>
      <c r="E107" s="363" t="s">
        <v>1500</v>
      </c>
      <c r="F107" s="366" t="s">
        <v>1565</v>
      </c>
      <c r="G107" s="365"/>
      <c r="H107" s="365"/>
      <c r="I107" s="365"/>
      <c r="J107" s="379">
        <f t="shared" si="46"/>
        <v>0</v>
      </c>
      <c r="K107" s="344">
        <f t="shared" si="24"/>
        <v>0</v>
      </c>
    </row>
    <row r="108" spans="1:11" ht="12.75" x14ac:dyDescent="0.2">
      <c r="A108" s="362">
        <v>2</v>
      </c>
      <c r="B108" s="363">
        <v>2</v>
      </c>
      <c r="C108" s="363">
        <v>5</v>
      </c>
      <c r="D108" s="363">
        <v>3</v>
      </c>
      <c r="E108" s="363" t="s">
        <v>1515</v>
      </c>
      <c r="F108" s="366" t="s">
        <v>1566</v>
      </c>
      <c r="G108" s="365"/>
      <c r="H108" s="365"/>
      <c r="I108" s="365"/>
      <c r="J108" s="379">
        <f t="shared" si="46"/>
        <v>0</v>
      </c>
      <c r="K108" s="344">
        <f t="shared" si="24"/>
        <v>0</v>
      </c>
    </row>
    <row r="109" spans="1:11" ht="12.75" x14ac:dyDescent="0.2">
      <c r="A109" s="362">
        <v>2</v>
      </c>
      <c r="B109" s="363">
        <v>2</v>
      </c>
      <c r="C109" s="363">
        <v>5</v>
      </c>
      <c r="D109" s="363">
        <v>3</v>
      </c>
      <c r="E109" s="363" t="s">
        <v>1495</v>
      </c>
      <c r="F109" s="366" t="s">
        <v>1567</v>
      </c>
      <c r="G109" s="365"/>
      <c r="H109" s="365"/>
      <c r="I109" s="365"/>
      <c r="J109" s="379">
        <f t="shared" si="46"/>
        <v>0</v>
      </c>
      <c r="K109" s="344">
        <f t="shared" si="24"/>
        <v>0</v>
      </c>
    </row>
    <row r="110" spans="1:11" ht="12.75" x14ac:dyDescent="0.2">
      <c r="A110" s="358">
        <v>2</v>
      </c>
      <c r="B110" s="359">
        <v>2</v>
      </c>
      <c r="C110" s="359">
        <v>5</v>
      </c>
      <c r="D110" s="359">
        <v>4</v>
      </c>
      <c r="E110" s="359"/>
      <c r="F110" s="371" t="s">
        <v>1568</v>
      </c>
      <c r="G110" s="361">
        <f>G111</f>
        <v>0</v>
      </c>
      <c r="H110" s="361">
        <f t="shared" ref="H110:K110" si="47">H111</f>
        <v>950000</v>
      </c>
      <c r="I110" s="361">
        <f t="shared" si="47"/>
        <v>0</v>
      </c>
      <c r="J110" s="361">
        <f t="shared" si="47"/>
        <v>950000</v>
      </c>
      <c r="K110" s="53">
        <f t="shared" si="47"/>
        <v>9.4318856605901738E-2</v>
      </c>
    </row>
    <row r="111" spans="1:11" ht="12.75" x14ac:dyDescent="0.2">
      <c r="A111" s="362">
        <v>2</v>
      </c>
      <c r="B111" s="363">
        <v>2</v>
      </c>
      <c r="C111" s="363">
        <v>5</v>
      </c>
      <c r="D111" s="363">
        <v>4</v>
      </c>
      <c r="E111" s="363" t="s">
        <v>1491</v>
      </c>
      <c r="F111" s="366" t="s">
        <v>1568</v>
      </c>
      <c r="G111" s="365"/>
      <c r="H111" s="365">
        <v>950000</v>
      </c>
      <c r="I111" s="365"/>
      <c r="J111" s="379">
        <f t="shared" si="46"/>
        <v>950000</v>
      </c>
      <c r="K111" s="344">
        <f t="shared" si="24"/>
        <v>9.4318856605901738E-2</v>
      </c>
    </row>
    <row r="112" spans="1:11" ht="12.75" x14ac:dyDescent="0.2">
      <c r="A112" s="358">
        <v>2</v>
      </c>
      <c r="B112" s="359">
        <v>2</v>
      </c>
      <c r="C112" s="359">
        <v>5</v>
      </c>
      <c r="D112" s="359">
        <v>8</v>
      </c>
      <c r="E112" s="359"/>
      <c r="F112" s="360" t="s">
        <v>1569</v>
      </c>
      <c r="G112" s="361">
        <f>G113</f>
        <v>0</v>
      </c>
      <c r="H112" s="30">
        <f>H113</f>
        <v>0</v>
      </c>
      <c r="I112" s="30">
        <f>I113</f>
        <v>0</v>
      </c>
      <c r="J112" s="30">
        <f>J113</f>
        <v>0</v>
      </c>
      <c r="K112" s="344">
        <f t="shared" si="24"/>
        <v>0</v>
      </c>
    </row>
    <row r="113" spans="1:11" ht="12.75" x14ac:dyDescent="0.2">
      <c r="A113" s="362">
        <v>2</v>
      </c>
      <c r="B113" s="363">
        <v>2</v>
      </c>
      <c r="C113" s="363">
        <v>5</v>
      </c>
      <c r="D113" s="363">
        <v>8</v>
      </c>
      <c r="E113" s="363" t="s">
        <v>1491</v>
      </c>
      <c r="F113" s="366" t="s">
        <v>1569</v>
      </c>
      <c r="G113" s="365"/>
      <c r="H113" s="27"/>
      <c r="I113" s="27"/>
      <c r="J113" s="342">
        <f>SUBTOTAL(9,G113:I113)</f>
        <v>0</v>
      </c>
      <c r="K113" s="344">
        <f t="shared" si="24"/>
        <v>0</v>
      </c>
    </row>
    <row r="114" spans="1:11" ht="12.75" x14ac:dyDescent="0.2">
      <c r="A114" s="358">
        <v>2</v>
      </c>
      <c r="B114" s="359">
        <v>2</v>
      </c>
      <c r="C114" s="359">
        <v>5</v>
      </c>
      <c r="D114" s="359">
        <v>9</v>
      </c>
      <c r="E114" s="359"/>
      <c r="F114" s="360" t="s">
        <v>1735</v>
      </c>
      <c r="G114" s="373">
        <f>+G115</f>
        <v>0</v>
      </c>
      <c r="H114" s="373">
        <f t="shared" ref="H114:K114" si="48">+H115</f>
        <v>0</v>
      </c>
      <c r="I114" s="373">
        <f t="shared" si="48"/>
        <v>0</v>
      </c>
      <c r="J114" s="373">
        <f t="shared" si="48"/>
        <v>0</v>
      </c>
      <c r="K114" s="53">
        <f t="shared" si="48"/>
        <v>0</v>
      </c>
    </row>
    <row r="115" spans="1:11" ht="12.75" x14ac:dyDescent="0.2">
      <c r="A115" s="362">
        <v>2</v>
      </c>
      <c r="B115" s="363">
        <v>2</v>
      </c>
      <c r="C115" s="363">
        <v>5</v>
      </c>
      <c r="D115" s="363">
        <v>9</v>
      </c>
      <c r="E115" s="363" t="s">
        <v>1491</v>
      </c>
      <c r="F115" s="366" t="s">
        <v>1571</v>
      </c>
      <c r="G115" s="365"/>
      <c r="H115" s="27"/>
      <c r="I115" s="27"/>
      <c r="J115" s="342">
        <f>SUBTOTAL(9,G115:I115)</f>
        <v>0</v>
      </c>
      <c r="K115" s="344">
        <f t="shared" si="24"/>
        <v>0</v>
      </c>
    </row>
    <row r="116" spans="1:11" ht="12.75" x14ac:dyDescent="0.2">
      <c r="A116" s="354">
        <v>2</v>
      </c>
      <c r="B116" s="355">
        <v>2</v>
      </c>
      <c r="C116" s="355">
        <v>6</v>
      </c>
      <c r="D116" s="355"/>
      <c r="E116" s="355"/>
      <c r="F116" s="356" t="s">
        <v>1572</v>
      </c>
      <c r="G116" s="357">
        <f>+G117+G119+G121+G123</f>
        <v>0</v>
      </c>
      <c r="H116" s="32">
        <f>+H117+H119+H121+H123</f>
        <v>1300000</v>
      </c>
      <c r="I116" s="32">
        <f>+I117+I119+I121+I123</f>
        <v>0</v>
      </c>
      <c r="J116" s="32">
        <f>+J117+J119+J121+J123</f>
        <v>1300000</v>
      </c>
      <c r="K116" s="32">
        <f>+K117+K119+K121+K123</f>
        <v>0.12906790903965501</v>
      </c>
    </row>
    <row r="117" spans="1:11" ht="12.75" x14ac:dyDescent="0.2">
      <c r="A117" s="358">
        <v>2</v>
      </c>
      <c r="B117" s="359">
        <v>2</v>
      </c>
      <c r="C117" s="359">
        <v>6</v>
      </c>
      <c r="D117" s="359">
        <v>1</v>
      </c>
      <c r="E117" s="359"/>
      <c r="F117" s="371" t="s">
        <v>1573</v>
      </c>
      <c r="G117" s="361">
        <f>G118</f>
        <v>0</v>
      </c>
      <c r="H117" s="361">
        <f t="shared" ref="H117:K117" si="49">H118</f>
        <v>800000</v>
      </c>
      <c r="I117" s="361">
        <f t="shared" si="49"/>
        <v>0</v>
      </c>
      <c r="J117" s="361">
        <f t="shared" si="49"/>
        <v>800000</v>
      </c>
      <c r="K117" s="53">
        <f t="shared" si="49"/>
        <v>7.9426405562864622E-2</v>
      </c>
    </row>
    <row r="118" spans="1:11" ht="12.75" x14ac:dyDescent="0.2">
      <c r="A118" s="362">
        <v>2</v>
      </c>
      <c r="B118" s="363">
        <v>2</v>
      </c>
      <c r="C118" s="363">
        <v>6</v>
      </c>
      <c r="D118" s="363">
        <v>1</v>
      </c>
      <c r="E118" s="363" t="s">
        <v>1491</v>
      </c>
      <c r="F118" s="366" t="s">
        <v>1573</v>
      </c>
      <c r="G118" s="365"/>
      <c r="H118" s="27">
        <v>800000</v>
      </c>
      <c r="I118" s="27"/>
      <c r="J118" s="342">
        <f>SUBTOTAL(9,G118:I118)</f>
        <v>800000</v>
      </c>
      <c r="K118" s="344">
        <f t="shared" si="24"/>
        <v>7.9426405562864622E-2</v>
      </c>
    </row>
    <row r="119" spans="1:11" ht="12.75" x14ac:dyDescent="0.2">
      <c r="A119" s="358">
        <v>2</v>
      </c>
      <c r="B119" s="359">
        <v>2</v>
      </c>
      <c r="C119" s="359">
        <v>6</v>
      </c>
      <c r="D119" s="359">
        <v>2</v>
      </c>
      <c r="E119" s="359"/>
      <c r="F119" s="371" t="s">
        <v>1574</v>
      </c>
      <c r="G119" s="361">
        <f>G120</f>
        <v>0</v>
      </c>
      <c r="H119" s="361">
        <f t="shared" ref="H119:K119" si="50">H120</f>
        <v>500000</v>
      </c>
      <c r="I119" s="361">
        <f t="shared" si="50"/>
        <v>0</v>
      </c>
      <c r="J119" s="361">
        <f t="shared" si="50"/>
        <v>500000</v>
      </c>
      <c r="K119" s="53">
        <f t="shared" si="50"/>
        <v>4.9641503476790388E-2</v>
      </c>
    </row>
    <row r="120" spans="1:11" ht="12.75" x14ac:dyDescent="0.2">
      <c r="A120" s="362">
        <v>2</v>
      </c>
      <c r="B120" s="363">
        <v>2</v>
      </c>
      <c r="C120" s="363">
        <v>6</v>
      </c>
      <c r="D120" s="363">
        <v>2</v>
      </c>
      <c r="E120" s="363" t="s">
        <v>1491</v>
      </c>
      <c r="F120" s="366" t="s">
        <v>1574</v>
      </c>
      <c r="G120" s="365"/>
      <c r="H120" s="27">
        <v>500000</v>
      </c>
      <c r="I120" s="27"/>
      <c r="J120" s="342">
        <f>SUBTOTAL(9,G120:I120)</f>
        <v>500000</v>
      </c>
      <c r="K120" s="344">
        <f t="shared" si="24"/>
        <v>4.9641503476790388E-2</v>
      </c>
    </row>
    <row r="121" spans="1:11" ht="12.75" x14ac:dyDescent="0.2">
      <c r="A121" s="358">
        <v>2</v>
      </c>
      <c r="B121" s="359">
        <v>2</v>
      </c>
      <c r="C121" s="359">
        <v>6</v>
      </c>
      <c r="D121" s="359">
        <v>3</v>
      </c>
      <c r="E121" s="359"/>
      <c r="F121" s="371" t="s">
        <v>1575</v>
      </c>
      <c r="G121" s="361">
        <f>G122</f>
        <v>0</v>
      </c>
      <c r="H121" s="361">
        <f t="shared" ref="H121:K121" si="51">H122</f>
        <v>0</v>
      </c>
      <c r="I121" s="361">
        <f t="shared" si="51"/>
        <v>0</v>
      </c>
      <c r="J121" s="361">
        <f t="shared" si="51"/>
        <v>0</v>
      </c>
      <c r="K121" s="53">
        <f t="shared" si="51"/>
        <v>0</v>
      </c>
    </row>
    <row r="122" spans="1:11" ht="12.75" x14ac:dyDescent="0.2">
      <c r="A122" s="362">
        <v>2</v>
      </c>
      <c r="B122" s="363">
        <v>2</v>
      </c>
      <c r="C122" s="363">
        <v>6</v>
      </c>
      <c r="D122" s="363">
        <v>3</v>
      </c>
      <c r="E122" s="363" t="s">
        <v>1491</v>
      </c>
      <c r="F122" s="366" t="s">
        <v>1575</v>
      </c>
      <c r="G122" s="365"/>
      <c r="H122" s="27"/>
      <c r="I122" s="27"/>
      <c r="J122" s="342">
        <f>SUBTOTAL(9,G122:I122)</f>
        <v>0</v>
      </c>
      <c r="K122" s="344">
        <f t="shared" si="24"/>
        <v>0</v>
      </c>
    </row>
    <row r="123" spans="1:11" ht="12.75" x14ac:dyDescent="0.2">
      <c r="A123" s="358">
        <v>2</v>
      </c>
      <c r="B123" s="359">
        <v>2</v>
      </c>
      <c r="C123" s="359">
        <v>6</v>
      </c>
      <c r="D123" s="359">
        <v>9</v>
      </c>
      <c r="E123" s="359"/>
      <c r="F123" s="360" t="s">
        <v>1576</v>
      </c>
      <c r="G123" s="373">
        <f>+G124</f>
        <v>0</v>
      </c>
      <c r="H123" s="373">
        <f t="shared" ref="H123:K123" si="52">+H124</f>
        <v>0</v>
      </c>
      <c r="I123" s="373">
        <f t="shared" si="52"/>
        <v>0</v>
      </c>
      <c r="J123" s="373">
        <f t="shared" si="52"/>
        <v>0</v>
      </c>
      <c r="K123" s="53">
        <f t="shared" si="52"/>
        <v>0</v>
      </c>
    </row>
    <row r="124" spans="1:11" ht="12.75" x14ac:dyDescent="0.2">
      <c r="A124" s="362">
        <v>2</v>
      </c>
      <c r="B124" s="363">
        <v>2</v>
      </c>
      <c r="C124" s="363">
        <v>6</v>
      </c>
      <c r="D124" s="363">
        <v>9</v>
      </c>
      <c r="E124" s="363" t="s">
        <v>1491</v>
      </c>
      <c r="F124" s="366" t="s">
        <v>1576</v>
      </c>
      <c r="G124" s="365"/>
      <c r="H124" s="27"/>
      <c r="I124" s="27"/>
      <c r="J124" s="342">
        <f>SUBTOTAL(9,G124:I124)</f>
        <v>0</v>
      </c>
      <c r="K124" s="344">
        <f t="shared" si="24"/>
        <v>0</v>
      </c>
    </row>
    <row r="125" spans="1:11" ht="12.75" x14ac:dyDescent="0.2">
      <c r="A125" s="354">
        <v>2</v>
      </c>
      <c r="B125" s="355">
        <v>2</v>
      </c>
      <c r="C125" s="355">
        <v>7</v>
      </c>
      <c r="D125" s="355"/>
      <c r="E125" s="355"/>
      <c r="F125" s="356" t="s">
        <v>1577</v>
      </c>
      <c r="G125" s="357">
        <f>+G126+G131+G141</f>
        <v>925000</v>
      </c>
      <c r="H125" s="357">
        <f t="shared" ref="H125:K125" si="53">+H126+H131+H141</f>
        <v>3650000</v>
      </c>
      <c r="I125" s="357">
        <f t="shared" si="53"/>
        <v>0</v>
      </c>
      <c r="J125" s="357">
        <f t="shared" si="53"/>
        <v>4575000</v>
      </c>
      <c r="K125" s="357">
        <f t="shared" si="53"/>
        <v>0.45421975681263205</v>
      </c>
    </row>
    <row r="126" spans="1:11" ht="12.75" x14ac:dyDescent="0.2">
      <c r="A126" s="358">
        <v>2</v>
      </c>
      <c r="B126" s="359">
        <v>2</v>
      </c>
      <c r="C126" s="359">
        <v>7</v>
      </c>
      <c r="D126" s="359">
        <v>1</v>
      </c>
      <c r="E126" s="359"/>
      <c r="F126" s="360" t="s">
        <v>1578</v>
      </c>
      <c r="G126" s="361">
        <f>SUM(G127:G130)</f>
        <v>0</v>
      </c>
      <c r="H126" s="361">
        <f t="shared" ref="H126:K126" si="54">SUM(H127:H130)</f>
        <v>2850000</v>
      </c>
      <c r="I126" s="361">
        <f t="shared" si="54"/>
        <v>0</v>
      </c>
      <c r="J126" s="361">
        <f t="shared" si="54"/>
        <v>2850000</v>
      </c>
      <c r="K126" s="53">
        <f t="shared" si="54"/>
        <v>0.28295656981770523</v>
      </c>
    </row>
    <row r="127" spans="1:11" ht="12.75" x14ac:dyDescent="0.2">
      <c r="A127" s="362">
        <v>2</v>
      </c>
      <c r="B127" s="363">
        <v>2</v>
      </c>
      <c r="C127" s="363">
        <v>7</v>
      </c>
      <c r="D127" s="363">
        <v>1</v>
      </c>
      <c r="E127" s="363" t="s">
        <v>1491</v>
      </c>
      <c r="F127" s="366" t="s">
        <v>1579</v>
      </c>
      <c r="G127" s="365"/>
      <c r="H127" s="365">
        <v>1000000</v>
      </c>
      <c r="I127" s="365"/>
      <c r="J127" s="342">
        <f>SUBTOTAL(9,G127:I127)</f>
        <v>1000000</v>
      </c>
      <c r="K127" s="344">
        <f t="shared" si="24"/>
        <v>9.9283006953580777E-2</v>
      </c>
    </row>
    <row r="128" spans="1:11" ht="12.75" x14ac:dyDescent="0.2">
      <c r="A128" s="362">
        <v>2</v>
      </c>
      <c r="B128" s="363">
        <v>2</v>
      </c>
      <c r="C128" s="363">
        <v>7</v>
      </c>
      <c r="D128" s="363">
        <v>1</v>
      </c>
      <c r="E128" s="363" t="s">
        <v>1497</v>
      </c>
      <c r="F128" s="366" t="s">
        <v>1580</v>
      </c>
      <c r="G128" s="365"/>
      <c r="H128" s="365">
        <v>975000</v>
      </c>
      <c r="I128" s="365"/>
      <c r="J128" s="342">
        <f t="shared" ref="J128:J130" si="55">SUBTOTAL(9,G128:I128)</f>
        <v>975000</v>
      </c>
      <c r="K128" s="344">
        <f t="shared" si="24"/>
        <v>9.6800931779741264E-2</v>
      </c>
    </row>
    <row r="129" spans="1:11" ht="12.75" x14ac:dyDescent="0.2">
      <c r="A129" s="362">
        <v>2</v>
      </c>
      <c r="B129" s="363">
        <v>2</v>
      </c>
      <c r="C129" s="363">
        <v>7</v>
      </c>
      <c r="D129" s="363">
        <v>1</v>
      </c>
      <c r="E129" s="363" t="s">
        <v>1524</v>
      </c>
      <c r="F129" s="366" t="s">
        <v>1581</v>
      </c>
      <c r="G129" s="365"/>
      <c r="H129" s="365">
        <v>875000</v>
      </c>
      <c r="I129" s="365"/>
      <c r="J129" s="342">
        <f t="shared" si="55"/>
        <v>875000</v>
      </c>
      <c r="K129" s="344">
        <f t="shared" ref="K129:K192" si="56">IFERROR(J129/$J$18*100,"0.00")</f>
        <v>8.6872631084383187E-2</v>
      </c>
    </row>
    <row r="130" spans="1:11" ht="22.5" x14ac:dyDescent="0.2">
      <c r="A130" s="362">
        <v>2</v>
      </c>
      <c r="B130" s="363">
        <v>2</v>
      </c>
      <c r="C130" s="363">
        <v>7</v>
      </c>
      <c r="D130" s="363">
        <v>1</v>
      </c>
      <c r="E130" s="363" t="s">
        <v>1582</v>
      </c>
      <c r="F130" s="366" t="s">
        <v>1583</v>
      </c>
      <c r="G130" s="365"/>
      <c r="H130" s="365"/>
      <c r="I130" s="365"/>
      <c r="J130" s="342">
        <f t="shared" si="55"/>
        <v>0</v>
      </c>
      <c r="K130" s="344">
        <f t="shared" si="56"/>
        <v>0</v>
      </c>
    </row>
    <row r="131" spans="1:11" ht="12.75" x14ac:dyDescent="0.2">
      <c r="A131" s="358">
        <v>2</v>
      </c>
      <c r="B131" s="359">
        <v>2</v>
      </c>
      <c r="C131" s="359">
        <v>7</v>
      </c>
      <c r="D131" s="359">
        <v>2</v>
      </c>
      <c r="E131" s="359"/>
      <c r="F131" s="371" t="s">
        <v>1584</v>
      </c>
      <c r="G131" s="361">
        <f>SUM(G132:G140)</f>
        <v>925000</v>
      </c>
      <c r="H131" s="361">
        <f t="shared" ref="H131:K131" si="57">SUM(H132:H140)</f>
        <v>800000</v>
      </c>
      <c r="I131" s="361">
        <f t="shared" si="57"/>
        <v>0</v>
      </c>
      <c r="J131" s="361">
        <f t="shared" si="57"/>
        <v>1725000</v>
      </c>
      <c r="K131" s="53">
        <f t="shared" si="57"/>
        <v>0.17126318699492685</v>
      </c>
    </row>
    <row r="132" spans="1:11" ht="12.75" x14ac:dyDescent="0.2">
      <c r="A132" s="362">
        <v>2</v>
      </c>
      <c r="B132" s="363">
        <v>2</v>
      </c>
      <c r="C132" s="363">
        <v>7</v>
      </c>
      <c r="D132" s="363">
        <v>2</v>
      </c>
      <c r="E132" s="363" t="s">
        <v>1491</v>
      </c>
      <c r="F132" s="366" t="s">
        <v>1585</v>
      </c>
      <c r="G132" s="365"/>
      <c r="H132" s="365">
        <v>800000</v>
      </c>
      <c r="I132" s="365"/>
      <c r="J132" s="342">
        <f>SUBTOTAL(9,G132:I132)</f>
        <v>800000</v>
      </c>
      <c r="K132" s="344">
        <f t="shared" si="56"/>
        <v>7.9426405562864622E-2</v>
      </c>
    </row>
    <row r="133" spans="1:11" ht="12.75" x14ac:dyDescent="0.2">
      <c r="A133" s="362">
        <v>2</v>
      </c>
      <c r="B133" s="363">
        <v>2</v>
      </c>
      <c r="C133" s="363">
        <v>7</v>
      </c>
      <c r="D133" s="363">
        <v>2</v>
      </c>
      <c r="E133" s="363" t="s">
        <v>1493</v>
      </c>
      <c r="F133" s="366" t="s">
        <v>1586</v>
      </c>
      <c r="G133" s="365">
        <v>925000</v>
      </c>
      <c r="H133" s="365"/>
      <c r="I133" s="365"/>
      <c r="J133" s="342">
        <f t="shared" ref="J133:J142" si="58">SUBTOTAL(9,G133:I133)</f>
        <v>925000</v>
      </c>
      <c r="K133" s="344">
        <f t="shared" si="56"/>
        <v>9.1836781432062226E-2</v>
      </c>
    </row>
    <row r="134" spans="1:11" ht="12.75" x14ac:dyDescent="0.2">
      <c r="A134" s="362">
        <v>2</v>
      </c>
      <c r="B134" s="363">
        <v>2</v>
      </c>
      <c r="C134" s="363">
        <v>7</v>
      </c>
      <c r="D134" s="363">
        <v>2</v>
      </c>
      <c r="E134" s="363" t="s">
        <v>1500</v>
      </c>
      <c r="F134" s="366" t="s">
        <v>1587</v>
      </c>
      <c r="G134" s="365"/>
      <c r="H134" s="365"/>
      <c r="I134" s="365"/>
      <c r="J134" s="342">
        <f t="shared" si="58"/>
        <v>0</v>
      </c>
      <c r="K134" s="344">
        <f t="shared" si="56"/>
        <v>0</v>
      </c>
    </row>
    <row r="135" spans="1:11" ht="12.75" x14ac:dyDescent="0.2">
      <c r="A135" s="362">
        <v>2</v>
      </c>
      <c r="B135" s="363">
        <v>2</v>
      </c>
      <c r="C135" s="363">
        <v>7</v>
      </c>
      <c r="D135" s="363">
        <v>2</v>
      </c>
      <c r="E135" s="363" t="s">
        <v>1515</v>
      </c>
      <c r="F135" s="366" t="s">
        <v>1588</v>
      </c>
      <c r="G135" s="365"/>
      <c r="H135" s="365"/>
      <c r="I135" s="365"/>
      <c r="J135" s="342">
        <f t="shared" si="58"/>
        <v>0</v>
      </c>
      <c r="K135" s="344">
        <f t="shared" si="56"/>
        <v>0</v>
      </c>
    </row>
    <row r="136" spans="1:11" ht="12.75" x14ac:dyDescent="0.2">
      <c r="A136" s="362">
        <v>2</v>
      </c>
      <c r="B136" s="363">
        <v>2</v>
      </c>
      <c r="C136" s="363">
        <v>7</v>
      </c>
      <c r="D136" s="363">
        <v>2</v>
      </c>
      <c r="E136" s="363" t="s">
        <v>1495</v>
      </c>
      <c r="F136" s="366" t="s">
        <v>1589</v>
      </c>
      <c r="G136" s="365"/>
      <c r="H136" s="365"/>
      <c r="I136" s="365"/>
      <c r="J136" s="342">
        <f t="shared" si="58"/>
        <v>0</v>
      </c>
      <c r="K136" s="344">
        <f t="shared" si="56"/>
        <v>0</v>
      </c>
    </row>
    <row r="137" spans="1:11" ht="12.75" x14ac:dyDescent="0.2">
      <c r="A137" s="362">
        <v>2</v>
      </c>
      <c r="B137" s="363">
        <v>2</v>
      </c>
      <c r="C137" s="363">
        <v>7</v>
      </c>
      <c r="D137" s="363">
        <v>2</v>
      </c>
      <c r="E137" s="363" t="s">
        <v>1497</v>
      </c>
      <c r="F137" s="364" t="s">
        <v>1590</v>
      </c>
      <c r="G137" s="365"/>
      <c r="H137" s="365"/>
      <c r="I137" s="365"/>
      <c r="J137" s="342">
        <f t="shared" si="58"/>
        <v>0</v>
      </c>
      <c r="K137" s="344">
        <f t="shared" si="56"/>
        <v>0</v>
      </c>
    </row>
    <row r="138" spans="1:11" ht="12.75" x14ac:dyDescent="0.2">
      <c r="A138" s="362">
        <v>2</v>
      </c>
      <c r="B138" s="363">
        <v>2</v>
      </c>
      <c r="C138" s="363">
        <v>7</v>
      </c>
      <c r="D138" s="363">
        <v>2</v>
      </c>
      <c r="E138" s="363" t="s">
        <v>1524</v>
      </c>
      <c r="F138" s="364" t="s">
        <v>1591</v>
      </c>
      <c r="G138" s="365"/>
      <c r="H138" s="365"/>
      <c r="I138" s="365"/>
      <c r="J138" s="342">
        <f t="shared" si="58"/>
        <v>0</v>
      </c>
      <c r="K138" s="344">
        <f t="shared" si="56"/>
        <v>0</v>
      </c>
    </row>
    <row r="139" spans="1:11" ht="12.75" x14ac:dyDescent="0.2">
      <c r="A139" s="362">
        <v>2</v>
      </c>
      <c r="B139" s="363">
        <v>2</v>
      </c>
      <c r="C139" s="363">
        <v>7</v>
      </c>
      <c r="D139" s="363">
        <v>2</v>
      </c>
      <c r="E139" s="363" t="s">
        <v>1504</v>
      </c>
      <c r="F139" s="364" t="s">
        <v>1736</v>
      </c>
      <c r="G139" s="365"/>
      <c r="H139" s="365"/>
      <c r="I139" s="365"/>
      <c r="J139" s="342">
        <f t="shared" si="58"/>
        <v>0</v>
      </c>
      <c r="K139" s="344">
        <f t="shared" si="56"/>
        <v>0</v>
      </c>
    </row>
    <row r="140" spans="1:11" ht="22.5" x14ac:dyDescent="0.2">
      <c r="A140" s="362">
        <v>2</v>
      </c>
      <c r="B140" s="363">
        <v>2</v>
      </c>
      <c r="C140" s="363">
        <v>7</v>
      </c>
      <c r="D140" s="363">
        <v>2</v>
      </c>
      <c r="E140" s="363" t="s">
        <v>1582</v>
      </c>
      <c r="F140" s="364" t="s">
        <v>1737</v>
      </c>
      <c r="G140" s="365"/>
      <c r="H140" s="365"/>
      <c r="I140" s="365"/>
      <c r="J140" s="342">
        <f t="shared" si="58"/>
        <v>0</v>
      </c>
      <c r="K140" s="344">
        <f t="shared" si="56"/>
        <v>0</v>
      </c>
    </row>
    <row r="141" spans="1:11" ht="12.75" x14ac:dyDescent="0.2">
      <c r="A141" s="358">
        <v>2</v>
      </c>
      <c r="B141" s="359">
        <v>2</v>
      </c>
      <c r="C141" s="359">
        <v>7</v>
      </c>
      <c r="D141" s="359">
        <v>3</v>
      </c>
      <c r="E141" s="359"/>
      <c r="F141" s="371" t="s">
        <v>1594</v>
      </c>
      <c r="G141" s="361">
        <f>G142</f>
        <v>0</v>
      </c>
      <c r="H141" s="361">
        <f t="shared" ref="H141:K141" si="59">H142</f>
        <v>0</v>
      </c>
      <c r="I141" s="361">
        <f t="shared" si="59"/>
        <v>0</v>
      </c>
      <c r="J141" s="361">
        <f t="shared" si="59"/>
        <v>0</v>
      </c>
      <c r="K141" s="53">
        <f t="shared" si="59"/>
        <v>0</v>
      </c>
    </row>
    <row r="142" spans="1:11" ht="12.75" x14ac:dyDescent="0.2">
      <c r="A142" s="362">
        <v>2</v>
      </c>
      <c r="B142" s="363">
        <v>2</v>
      </c>
      <c r="C142" s="363">
        <v>7</v>
      </c>
      <c r="D142" s="363">
        <v>3</v>
      </c>
      <c r="E142" s="363" t="s">
        <v>1491</v>
      </c>
      <c r="F142" s="364" t="s">
        <v>1594</v>
      </c>
      <c r="G142" s="365"/>
      <c r="H142" s="365"/>
      <c r="I142" s="365"/>
      <c r="J142" s="342">
        <f t="shared" si="58"/>
        <v>0</v>
      </c>
      <c r="K142" s="344">
        <f t="shared" si="56"/>
        <v>0</v>
      </c>
    </row>
    <row r="143" spans="1:11" ht="12.75" x14ac:dyDescent="0.2">
      <c r="A143" s="354">
        <v>2</v>
      </c>
      <c r="B143" s="355">
        <v>2</v>
      </c>
      <c r="C143" s="355">
        <v>8</v>
      </c>
      <c r="D143" s="355"/>
      <c r="E143" s="355"/>
      <c r="F143" s="356" t="s">
        <v>1595</v>
      </c>
      <c r="G143" s="357">
        <f>+G144+G146+G148+G150+G154+G157+G164</f>
        <v>6300000</v>
      </c>
      <c r="H143" s="357">
        <f t="shared" ref="H143:K143" si="60">+H144+H146+H148+H150+H154+H157+H164</f>
        <v>7050000</v>
      </c>
      <c r="I143" s="357">
        <f t="shared" si="60"/>
        <v>0</v>
      </c>
      <c r="J143" s="357">
        <f>+J144+J146+J148+J150+J154+J157+J164</f>
        <v>13350000</v>
      </c>
      <c r="K143" s="357">
        <f t="shared" si="60"/>
        <v>1.3254281428303036</v>
      </c>
    </row>
    <row r="144" spans="1:11" ht="12.75" x14ac:dyDescent="0.2">
      <c r="A144" s="358">
        <v>2</v>
      </c>
      <c r="B144" s="359">
        <v>2</v>
      </c>
      <c r="C144" s="359">
        <v>8</v>
      </c>
      <c r="D144" s="359">
        <v>1</v>
      </c>
      <c r="E144" s="359"/>
      <c r="F144" s="371" t="s">
        <v>1596</v>
      </c>
      <c r="G144" s="361">
        <f>G145</f>
        <v>0</v>
      </c>
      <c r="H144" s="361">
        <f t="shared" ref="H144:K144" si="61">H145</f>
        <v>0</v>
      </c>
      <c r="I144" s="361">
        <f t="shared" si="61"/>
        <v>0</v>
      </c>
      <c r="J144" s="361">
        <f t="shared" si="61"/>
        <v>0</v>
      </c>
      <c r="K144" s="53">
        <f t="shared" si="61"/>
        <v>0</v>
      </c>
    </row>
    <row r="145" spans="1:11" ht="12.75" x14ac:dyDescent="0.2">
      <c r="A145" s="362">
        <v>2</v>
      </c>
      <c r="B145" s="363">
        <v>2</v>
      </c>
      <c r="C145" s="363">
        <v>8</v>
      </c>
      <c r="D145" s="363">
        <v>1</v>
      </c>
      <c r="E145" s="363" t="s">
        <v>1491</v>
      </c>
      <c r="F145" s="364" t="s">
        <v>1596</v>
      </c>
      <c r="G145" s="365"/>
      <c r="H145" s="27"/>
      <c r="I145" s="27"/>
      <c r="J145" s="342">
        <f>SUBTOTAL(9,G145:I145)</f>
        <v>0</v>
      </c>
      <c r="K145" s="344">
        <f t="shared" si="56"/>
        <v>0</v>
      </c>
    </row>
    <row r="146" spans="1:11" ht="12.75" x14ac:dyDescent="0.2">
      <c r="A146" s="358">
        <v>2</v>
      </c>
      <c r="B146" s="359">
        <v>2</v>
      </c>
      <c r="C146" s="359">
        <v>8</v>
      </c>
      <c r="D146" s="359">
        <v>2</v>
      </c>
      <c r="E146" s="359"/>
      <c r="F146" s="371" t="s">
        <v>1597</v>
      </c>
      <c r="G146" s="361">
        <f>G147</f>
        <v>0</v>
      </c>
      <c r="H146" s="361">
        <f t="shared" ref="H146:K146" si="62">H147</f>
        <v>100000</v>
      </c>
      <c r="I146" s="361">
        <f t="shared" si="62"/>
        <v>0</v>
      </c>
      <c r="J146" s="361">
        <f t="shared" si="62"/>
        <v>100000</v>
      </c>
      <c r="K146" s="53">
        <f t="shared" si="62"/>
        <v>9.9283006953580777E-3</v>
      </c>
    </row>
    <row r="147" spans="1:11" ht="12.75" x14ac:dyDescent="0.2">
      <c r="A147" s="362">
        <v>2</v>
      </c>
      <c r="B147" s="363">
        <v>2</v>
      </c>
      <c r="C147" s="363">
        <v>8</v>
      </c>
      <c r="D147" s="363">
        <v>2</v>
      </c>
      <c r="E147" s="363" t="s">
        <v>1491</v>
      </c>
      <c r="F147" s="364" t="s">
        <v>1598</v>
      </c>
      <c r="G147" s="365"/>
      <c r="H147" s="365">
        <v>100000</v>
      </c>
      <c r="I147" s="365"/>
      <c r="J147" s="379">
        <f>SUBTOTAL(9,G147:I147)</f>
        <v>100000</v>
      </c>
      <c r="K147" s="344">
        <f t="shared" si="56"/>
        <v>9.9283006953580777E-3</v>
      </c>
    </row>
    <row r="148" spans="1:11" ht="12.75" x14ac:dyDescent="0.2">
      <c r="A148" s="358">
        <v>2</v>
      </c>
      <c r="B148" s="359">
        <v>2</v>
      </c>
      <c r="C148" s="359">
        <v>8</v>
      </c>
      <c r="D148" s="359">
        <v>4</v>
      </c>
      <c r="E148" s="359"/>
      <c r="F148" s="371" t="s">
        <v>1599</v>
      </c>
      <c r="G148" s="361">
        <f>G149</f>
        <v>0</v>
      </c>
      <c r="H148" s="361">
        <f t="shared" ref="H148:K148" si="63">H149</f>
        <v>0</v>
      </c>
      <c r="I148" s="361">
        <f t="shared" si="63"/>
        <v>0</v>
      </c>
      <c r="J148" s="361">
        <f t="shared" si="63"/>
        <v>0</v>
      </c>
      <c r="K148" s="53">
        <f t="shared" si="63"/>
        <v>0</v>
      </c>
    </row>
    <row r="149" spans="1:11" ht="12.75" x14ac:dyDescent="0.2">
      <c r="A149" s="362">
        <v>2</v>
      </c>
      <c r="B149" s="363">
        <v>2</v>
      </c>
      <c r="C149" s="363">
        <v>8</v>
      </c>
      <c r="D149" s="363">
        <v>4</v>
      </c>
      <c r="E149" s="363" t="s">
        <v>1491</v>
      </c>
      <c r="F149" s="364" t="s">
        <v>1599</v>
      </c>
      <c r="G149" s="365"/>
      <c r="H149" s="365"/>
      <c r="I149" s="365"/>
      <c r="J149" s="379">
        <f>SUBTOTAL(9,G149:I149)</f>
        <v>0</v>
      </c>
      <c r="K149" s="344">
        <f t="shared" si="56"/>
        <v>0</v>
      </c>
    </row>
    <row r="150" spans="1:11" ht="12.75" x14ac:dyDescent="0.2">
      <c r="A150" s="358">
        <v>2</v>
      </c>
      <c r="B150" s="359">
        <v>2</v>
      </c>
      <c r="C150" s="359">
        <v>8</v>
      </c>
      <c r="D150" s="359">
        <v>5</v>
      </c>
      <c r="E150" s="359"/>
      <c r="F150" s="371" t="s">
        <v>1600</v>
      </c>
      <c r="G150" s="361">
        <f>SUM(G151:G153)</f>
        <v>6300000</v>
      </c>
      <c r="H150" s="361">
        <f t="shared" ref="H150:K150" si="64">SUM(H151:H153)</f>
        <v>3450000</v>
      </c>
      <c r="I150" s="361">
        <f t="shared" si="64"/>
        <v>0</v>
      </c>
      <c r="J150" s="361">
        <f t="shared" si="64"/>
        <v>9750000</v>
      </c>
      <c r="K150" s="53">
        <f t="shared" si="64"/>
        <v>0.96800931779741273</v>
      </c>
    </row>
    <row r="151" spans="1:11" ht="12.75" x14ac:dyDescent="0.2">
      <c r="A151" s="362">
        <v>2</v>
      </c>
      <c r="B151" s="363">
        <v>2</v>
      </c>
      <c r="C151" s="363">
        <v>8</v>
      </c>
      <c r="D151" s="363">
        <v>5</v>
      </c>
      <c r="E151" s="363" t="s">
        <v>1491</v>
      </c>
      <c r="F151" s="364" t="s">
        <v>1601</v>
      </c>
      <c r="G151" s="365">
        <v>500000</v>
      </c>
      <c r="H151" s="365">
        <v>220000</v>
      </c>
      <c r="I151" s="365"/>
      <c r="J151" s="379">
        <f>SUBTOTAL(9,G151:I151)</f>
        <v>720000</v>
      </c>
      <c r="K151" s="344">
        <f t="shared" si="56"/>
        <v>7.1483765006578159E-2</v>
      </c>
    </row>
    <row r="152" spans="1:11" ht="12.75" x14ac:dyDescent="0.2">
      <c r="A152" s="362">
        <v>2</v>
      </c>
      <c r="B152" s="363">
        <v>2</v>
      </c>
      <c r="C152" s="363">
        <v>8</v>
      </c>
      <c r="D152" s="363">
        <v>5</v>
      </c>
      <c r="E152" s="363" t="s">
        <v>1493</v>
      </c>
      <c r="F152" s="364" t="s">
        <v>1602</v>
      </c>
      <c r="G152" s="365">
        <v>2800000</v>
      </c>
      <c r="H152" s="27">
        <v>1000000</v>
      </c>
      <c r="I152" s="27"/>
      <c r="J152" s="379">
        <f t="shared" ref="J152:J165" si="65">SUBTOTAL(9,G152:I152)</f>
        <v>3800000</v>
      </c>
      <c r="K152" s="344">
        <f t="shared" si="56"/>
        <v>0.37727542642360695</v>
      </c>
    </row>
    <row r="153" spans="1:11" ht="12.75" x14ac:dyDescent="0.2">
      <c r="A153" s="362">
        <v>2</v>
      </c>
      <c r="B153" s="363">
        <v>2</v>
      </c>
      <c r="C153" s="363">
        <v>8</v>
      </c>
      <c r="D153" s="363">
        <v>5</v>
      </c>
      <c r="E153" s="363" t="s">
        <v>1500</v>
      </c>
      <c r="F153" s="364" t="s">
        <v>1603</v>
      </c>
      <c r="G153" s="365">
        <v>3000000</v>
      </c>
      <c r="H153" s="365">
        <v>2230000</v>
      </c>
      <c r="I153" s="365"/>
      <c r="J153" s="379">
        <f>SUBTOTAL(9,G153:I153)</f>
        <v>5230000</v>
      </c>
      <c r="K153" s="344">
        <f>IFERROR(J153/$J$18*100,"0.00")</f>
        <v>0.51925012636722756</v>
      </c>
    </row>
    <row r="154" spans="1:11" ht="12.75" x14ac:dyDescent="0.2">
      <c r="A154" s="358">
        <v>2</v>
      </c>
      <c r="B154" s="359">
        <v>2</v>
      </c>
      <c r="C154" s="359">
        <v>8</v>
      </c>
      <c r="D154" s="359">
        <v>6</v>
      </c>
      <c r="E154" s="359"/>
      <c r="F154" s="371" t="s">
        <v>1604</v>
      </c>
      <c r="G154" s="361">
        <f>SUM(G155:G156)</f>
        <v>0</v>
      </c>
      <c r="H154" s="361">
        <f t="shared" ref="H154:I154" si="66">SUM(H155:H156)</f>
        <v>3500000</v>
      </c>
      <c r="I154" s="361">
        <f t="shared" si="66"/>
        <v>0</v>
      </c>
      <c r="J154" s="373">
        <f t="shared" si="65"/>
        <v>3500000</v>
      </c>
      <c r="K154" s="53">
        <f t="shared" si="56"/>
        <v>0.34749052433753275</v>
      </c>
    </row>
    <row r="155" spans="1:11" ht="12.75" x14ac:dyDescent="0.2">
      <c r="A155" s="362">
        <v>2</v>
      </c>
      <c r="B155" s="363">
        <v>2</v>
      </c>
      <c r="C155" s="363">
        <v>8</v>
      </c>
      <c r="D155" s="363">
        <v>6</v>
      </c>
      <c r="E155" s="363" t="s">
        <v>1491</v>
      </c>
      <c r="F155" s="364" t="s">
        <v>1738</v>
      </c>
      <c r="G155" s="365"/>
      <c r="H155" s="365">
        <v>2000000</v>
      </c>
      <c r="I155" s="365"/>
      <c r="J155" s="379">
        <f t="shared" si="65"/>
        <v>2000000</v>
      </c>
      <c r="K155" s="344">
        <f t="shared" si="56"/>
        <v>0.19856601390716155</v>
      </c>
    </row>
    <row r="156" spans="1:11" ht="12.75" x14ac:dyDescent="0.2">
      <c r="A156" s="362">
        <v>2</v>
      </c>
      <c r="B156" s="363">
        <v>2</v>
      </c>
      <c r="C156" s="363">
        <v>8</v>
      </c>
      <c r="D156" s="363">
        <v>6</v>
      </c>
      <c r="E156" s="363" t="s">
        <v>1493</v>
      </c>
      <c r="F156" s="364" t="s">
        <v>1606</v>
      </c>
      <c r="G156" s="365"/>
      <c r="H156" s="27">
        <v>1500000</v>
      </c>
      <c r="I156" s="27"/>
      <c r="J156" s="379">
        <f t="shared" si="65"/>
        <v>1500000</v>
      </c>
      <c r="K156" s="344">
        <f t="shared" si="56"/>
        <v>0.14892451043037119</v>
      </c>
    </row>
    <row r="157" spans="1:11" ht="12.75" x14ac:dyDescent="0.2">
      <c r="A157" s="358">
        <v>2</v>
      </c>
      <c r="B157" s="359">
        <v>2</v>
      </c>
      <c r="C157" s="359">
        <v>8</v>
      </c>
      <c r="D157" s="359">
        <v>7</v>
      </c>
      <c r="E157" s="359"/>
      <c r="F157" s="371" t="s">
        <v>1607</v>
      </c>
      <c r="G157" s="361">
        <f>SUM(G158:G163)</f>
        <v>0</v>
      </c>
      <c r="H157" s="29">
        <f>+H158</f>
        <v>0</v>
      </c>
      <c r="I157" s="29">
        <f>+I158</f>
        <v>0</v>
      </c>
      <c r="J157" s="373">
        <f t="shared" si="65"/>
        <v>0</v>
      </c>
      <c r="K157" s="53">
        <f t="shared" si="56"/>
        <v>0</v>
      </c>
    </row>
    <row r="158" spans="1:11" ht="12.75" x14ac:dyDescent="0.2">
      <c r="A158" s="362">
        <v>2</v>
      </c>
      <c r="B158" s="363">
        <v>2</v>
      </c>
      <c r="C158" s="363">
        <v>8</v>
      </c>
      <c r="D158" s="363">
        <v>7</v>
      </c>
      <c r="E158" s="363" t="s">
        <v>1491</v>
      </c>
      <c r="F158" s="364" t="s">
        <v>1607</v>
      </c>
      <c r="G158" s="365"/>
      <c r="H158" s="365"/>
      <c r="I158" s="365"/>
      <c r="J158" s="379">
        <f>SUBTOTAL(9,G158:I158)</f>
        <v>0</v>
      </c>
      <c r="K158" s="344">
        <f t="shared" si="56"/>
        <v>0</v>
      </c>
    </row>
    <row r="159" spans="1:11" ht="12.75" x14ac:dyDescent="0.2">
      <c r="A159" s="362">
        <v>2</v>
      </c>
      <c r="B159" s="363">
        <v>2</v>
      </c>
      <c r="C159" s="363">
        <v>8</v>
      </c>
      <c r="D159" s="363">
        <v>7</v>
      </c>
      <c r="E159" s="363" t="s">
        <v>1493</v>
      </c>
      <c r="F159" s="364" t="s">
        <v>1609</v>
      </c>
      <c r="G159" s="365"/>
      <c r="H159" s="365"/>
      <c r="I159" s="365"/>
      <c r="J159" s="379">
        <f t="shared" si="65"/>
        <v>0</v>
      </c>
      <c r="K159" s="344">
        <f t="shared" si="56"/>
        <v>0</v>
      </c>
    </row>
    <row r="160" spans="1:11" ht="12.75" x14ac:dyDescent="0.2">
      <c r="A160" s="362">
        <v>2</v>
      </c>
      <c r="B160" s="363">
        <v>2</v>
      </c>
      <c r="C160" s="363">
        <v>8</v>
      </c>
      <c r="D160" s="363">
        <v>7</v>
      </c>
      <c r="E160" s="363" t="s">
        <v>1500</v>
      </c>
      <c r="F160" s="364" t="s">
        <v>1610</v>
      </c>
      <c r="G160" s="365"/>
      <c r="H160" s="365"/>
      <c r="I160" s="365"/>
      <c r="J160" s="379">
        <f t="shared" si="65"/>
        <v>0</v>
      </c>
      <c r="K160" s="344">
        <f t="shared" si="56"/>
        <v>0</v>
      </c>
    </row>
    <row r="161" spans="1:11" ht="12.75" x14ac:dyDescent="0.2">
      <c r="A161" s="362">
        <v>2</v>
      </c>
      <c r="B161" s="363">
        <v>2</v>
      </c>
      <c r="C161" s="363">
        <v>8</v>
      </c>
      <c r="D161" s="363">
        <v>7</v>
      </c>
      <c r="E161" s="363" t="s">
        <v>1515</v>
      </c>
      <c r="F161" s="364" t="s">
        <v>1611</v>
      </c>
      <c r="G161" s="365"/>
      <c r="H161" s="365">
        <v>500000</v>
      </c>
      <c r="I161" s="365"/>
      <c r="J161" s="379">
        <f t="shared" si="65"/>
        <v>500000</v>
      </c>
      <c r="K161" s="344">
        <f t="shared" si="56"/>
        <v>4.9641503476790388E-2</v>
      </c>
    </row>
    <row r="162" spans="1:11" ht="12.75" x14ac:dyDescent="0.2">
      <c r="A162" s="362">
        <v>2</v>
      </c>
      <c r="B162" s="363">
        <v>2</v>
      </c>
      <c r="C162" s="363">
        <v>8</v>
      </c>
      <c r="D162" s="363">
        <v>7</v>
      </c>
      <c r="E162" s="363" t="s">
        <v>1495</v>
      </c>
      <c r="F162" s="364" t="s">
        <v>1612</v>
      </c>
      <c r="G162" s="365"/>
      <c r="H162" s="365"/>
      <c r="I162" s="365"/>
      <c r="J162" s="379">
        <f t="shared" si="65"/>
        <v>0</v>
      </c>
      <c r="K162" s="344">
        <f t="shared" si="56"/>
        <v>0</v>
      </c>
    </row>
    <row r="163" spans="1:11" ht="12.75" x14ac:dyDescent="0.2">
      <c r="A163" s="362">
        <v>2</v>
      </c>
      <c r="B163" s="363">
        <v>2</v>
      </c>
      <c r="C163" s="363">
        <v>8</v>
      </c>
      <c r="D163" s="363">
        <v>7</v>
      </c>
      <c r="E163" s="363" t="s">
        <v>1497</v>
      </c>
      <c r="F163" s="364" t="s">
        <v>1613</v>
      </c>
      <c r="G163" s="365"/>
      <c r="H163" s="365">
        <v>900000</v>
      </c>
      <c r="I163" s="365"/>
      <c r="J163" s="379">
        <f t="shared" si="65"/>
        <v>900000</v>
      </c>
      <c r="K163" s="344">
        <f t="shared" si="56"/>
        <v>8.9354706258222713E-2</v>
      </c>
    </row>
    <row r="164" spans="1:11" ht="12.75" x14ac:dyDescent="0.2">
      <c r="A164" s="358">
        <v>2</v>
      </c>
      <c r="B164" s="359">
        <v>2</v>
      </c>
      <c r="C164" s="359">
        <v>8</v>
      </c>
      <c r="D164" s="359">
        <v>8</v>
      </c>
      <c r="E164" s="359"/>
      <c r="F164" s="371" t="s">
        <v>1614</v>
      </c>
      <c r="G164" s="361">
        <f>SUM(G165:G166)</f>
        <v>0</v>
      </c>
      <c r="H164" s="361">
        <f t="shared" ref="H164:K164" si="67">SUM(H165:H166)</f>
        <v>0</v>
      </c>
      <c r="I164" s="361">
        <f t="shared" si="67"/>
        <v>0</v>
      </c>
      <c r="J164" s="361">
        <f t="shared" si="67"/>
        <v>0</v>
      </c>
      <c r="K164" s="53">
        <f t="shared" si="67"/>
        <v>0</v>
      </c>
    </row>
    <row r="165" spans="1:11" ht="12.75" x14ac:dyDescent="0.2">
      <c r="A165" s="362">
        <v>2</v>
      </c>
      <c r="B165" s="363">
        <v>2</v>
      </c>
      <c r="C165" s="363">
        <v>8</v>
      </c>
      <c r="D165" s="363">
        <v>8</v>
      </c>
      <c r="E165" s="363" t="s">
        <v>1491</v>
      </c>
      <c r="F165" s="364" t="s">
        <v>1615</v>
      </c>
      <c r="G165" s="365"/>
      <c r="H165" s="365"/>
      <c r="I165" s="365"/>
      <c r="J165" s="379">
        <f t="shared" si="65"/>
        <v>0</v>
      </c>
      <c r="K165" s="344">
        <f t="shared" si="56"/>
        <v>0</v>
      </c>
    </row>
    <row r="166" spans="1:11" ht="12.75" x14ac:dyDescent="0.2">
      <c r="A166" s="362">
        <v>2</v>
      </c>
      <c r="B166" s="363">
        <v>2</v>
      </c>
      <c r="C166" s="363">
        <v>8</v>
      </c>
      <c r="D166" s="363">
        <v>8</v>
      </c>
      <c r="E166" s="363" t="s">
        <v>1493</v>
      </c>
      <c r="F166" s="364" t="s">
        <v>1616</v>
      </c>
      <c r="G166" s="365"/>
      <c r="H166" s="365"/>
      <c r="I166" s="365"/>
      <c r="J166" s="343"/>
      <c r="K166" s="344">
        <f t="shared" si="56"/>
        <v>0</v>
      </c>
    </row>
    <row r="167" spans="1:11" ht="12.75" x14ac:dyDescent="0.2">
      <c r="A167" s="358">
        <v>2</v>
      </c>
      <c r="B167" s="359">
        <v>2</v>
      </c>
      <c r="C167" s="359">
        <v>9</v>
      </c>
      <c r="D167" s="359">
        <v>2</v>
      </c>
      <c r="E167" s="363"/>
      <c r="F167" s="371" t="s">
        <v>1618</v>
      </c>
      <c r="G167" s="361">
        <f>+G168+G169</f>
        <v>0</v>
      </c>
      <c r="H167" s="361">
        <f t="shared" ref="H167:I167" si="68">+H168+H169</f>
        <v>0</v>
      </c>
      <c r="I167" s="361">
        <f t="shared" si="68"/>
        <v>0</v>
      </c>
      <c r="J167" s="29">
        <f t="shared" ref="J167:K173" si="69">SUBTOTAL(9,G167:I167)</f>
        <v>0</v>
      </c>
      <c r="K167" s="53">
        <f t="shared" si="69"/>
        <v>0</v>
      </c>
    </row>
    <row r="168" spans="1:11" ht="12.75" x14ac:dyDescent="0.2">
      <c r="A168" s="362">
        <v>2</v>
      </c>
      <c r="B168" s="363">
        <v>2</v>
      </c>
      <c r="C168" s="363">
        <v>9</v>
      </c>
      <c r="D168" s="363">
        <v>2</v>
      </c>
      <c r="E168" s="363" t="s">
        <v>1445</v>
      </c>
      <c r="F168" s="364" t="s">
        <v>1618</v>
      </c>
      <c r="G168" s="374"/>
      <c r="H168" s="27"/>
      <c r="I168" s="27"/>
      <c r="J168" s="342">
        <f>SUBTOTAL(9,G168:I168)</f>
        <v>0</v>
      </c>
      <c r="K168" s="344">
        <f t="shared" si="56"/>
        <v>0</v>
      </c>
    </row>
    <row r="169" spans="1:11" ht="12.75" x14ac:dyDescent="0.2">
      <c r="A169" s="362">
        <v>2</v>
      </c>
      <c r="B169" s="363">
        <v>2</v>
      </c>
      <c r="C169" s="363">
        <v>9</v>
      </c>
      <c r="D169" s="363">
        <v>2</v>
      </c>
      <c r="E169" s="363" t="s">
        <v>1500</v>
      </c>
      <c r="F169" s="364" t="s">
        <v>1620</v>
      </c>
      <c r="G169" s="365"/>
      <c r="H169" s="27"/>
      <c r="I169" s="27"/>
      <c r="J169" s="342">
        <f>SUBTOTAL(9,G169:I169)</f>
        <v>0</v>
      </c>
      <c r="K169" s="344">
        <f t="shared" si="56"/>
        <v>0</v>
      </c>
    </row>
    <row r="170" spans="1:11" ht="12.75" x14ac:dyDescent="0.2">
      <c r="A170" s="350">
        <v>2</v>
      </c>
      <c r="B170" s="351">
        <v>3</v>
      </c>
      <c r="C170" s="351"/>
      <c r="D170" s="351"/>
      <c r="E170" s="351"/>
      <c r="F170" s="352" t="s">
        <v>1621</v>
      </c>
      <c r="G170" s="353">
        <f>+G171+G179+G188+G197+G200+G209+G224+G237</f>
        <v>95921789.060000002</v>
      </c>
      <c r="H170" s="353">
        <f t="shared" ref="H170:K170" si="70">+H171+H179+H188+H197+H200+H209+H224+H237</f>
        <v>36166763.060000002</v>
      </c>
      <c r="I170" s="353">
        <f t="shared" si="70"/>
        <v>0</v>
      </c>
      <c r="J170" s="353">
        <f t="shared" si="70"/>
        <v>133088552.12</v>
      </c>
      <c r="K170" s="353">
        <f t="shared" si="70"/>
        <v>13.213431645571957</v>
      </c>
    </row>
    <row r="171" spans="1:11" ht="12.75" x14ac:dyDescent="0.2">
      <c r="A171" s="354">
        <v>2</v>
      </c>
      <c r="B171" s="355">
        <v>3</v>
      </c>
      <c r="C171" s="355">
        <v>1</v>
      </c>
      <c r="D171" s="355"/>
      <c r="E171" s="355"/>
      <c r="F171" s="356" t="s">
        <v>1622</v>
      </c>
      <c r="G171" s="357">
        <f>+G172+G174+G177</f>
        <v>8213465.9500000002</v>
      </c>
      <c r="H171" s="357">
        <f t="shared" ref="H171:K171" si="71">+H172+H174+H177</f>
        <v>6000000</v>
      </c>
      <c r="I171" s="357">
        <f t="shared" si="71"/>
        <v>0</v>
      </c>
      <c r="J171" s="357">
        <f t="shared" si="71"/>
        <v>14213465.949999999</v>
      </c>
      <c r="K171" s="357">
        <f t="shared" si="71"/>
        <v>1.4111556387483337</v>
      </c>
    </row>
    <row r="172" spans="1:11" ht="12.75" x14ac:dyDescent="0.2">
      <c r="A172" s="358">
        <v>2</v>
      </c>
      <c r="B172" s="359">
        <v>3</v>
      </c>
      <c r="C172" s="359">
        <v>1</v>
      </c>
      <c r="D172" s="359">
        <v>1</v>
      </c>
      <c r="E172" s="359"/>
      <c r="F172" s="371" t="s">
        <v>1623</v>
      </c>
      <c r="G172" s="361">
        <f>+G173</f>
        <v>8213465.9500000002</v>
      </c>
      <c r="H172" s="361">
        <f t="shared" ref="H172:K172" si="72">+H173</f>
        <v>6000000</v>
      </c>
      <c r="I172" s="361">
        <f t="shared" si="72"/>
        <v>0</v>
      </c>
      <c r="J172" s="361">
        <f t="shared" si="72"/>
        <v>14213465.949999999</v>
      </c>
      <c r="K172" s="53">
        <f t="shared" si="72"/>
        <v>1.4111556387483337</v>
      </c>
    </row>
    <row r="173" spans="1:11" ht="12.75" x14ac:dyDescent="0.2">
      <c r="A173" s="362">
        <v>2</v>
      </c>
      <c r="B173" s="363">
        <v>3</v>
      </c>
      <c r="C173" s="363">
        <v>1</v>
      </c>
      <c r="D173" s="363">
        <v>1</v>
      </c>
      <c r="E173" s="363" t="s">
        <v>1491</v>
      </c>
      <c r="F173" s="364" t="s">
        <v>1623</v>
      </c>
      <c r="G173" s="365">
        <v>8213465.9500000002</v>
      </c>
      <c r="H173" s="27">
        <v>6000000</v>
      </c>
      <c r="I173" s="27"/>
      <c r="J173" s="342">
        <f t="shared" si="69"/>
        <v>14213465.949999999</v>
      </c>
      <c r="K173" s="344">
        <f t="shared" si="56"/>
        <v>1.4111556387483337</v>
      </c>
    </row>
    <row r="174" spans="1:11" ht="12.75" x14ac:dyDescent="0.2">
      <c r="A174" s="358">
        <v>2</v>
      </c>
      <c r="B174" s="359">
        <v>3</v>
      </c>
      <c r="C174" s="359">
        <v>1</v>
      </c>
      <c r="D174" s="359">
        <v>3</v>
      </c>
      <c r="E174" s="359"/>
      <c r="F174" s="371" t="s">
        <v>1624</v>
      </c>
      <c r="G174" s="361">
        <f>SUM(G175:G176)</f>
        <v>0</v>
      </c>
      <c r="H174" s="361">
        <f t="shared" ref="H174:K174" si="73">SUM(H175:H176)</f>
        <v>0</v>
      </c>
      <c r="I174" s="361">
        <f t="shared" si="73"/>
        <v>0</v>
      </c>
      <c r="J174" s="361">
        <f t="shared" si="73"/>
        <v>0</v>
      </c>
      <c r="K174" s="53">
        <f t="shared" si="73"/>
        <v>0</v>
      </c>
    </row>
    <row r="175" spans="1:11" ht="12.75" x14ac:dyDescent="0.2">
      <c r="A175" s="362">
        <v>2</v>
      </c>
      <c r="B175" s="363">
        <v>3</v>
      </c>
      <c r="C175" s="363">
        <v>1</v>
      </c>
      <c r="D175" s="363">
        <v>3</v>
      </c>
      <c r="E175" s="363" t="s">
        <v>1493</v>
      </c>
      <c r="F175" s="364" t="s">
        <v>1625</v>
      </c>
      <c r="G175" s="365"/>
      <c r="H175" s="27"/>
      <c r="I175" s="27"/>
      <c r="J175" s="342">
        <f t="shared" ref="J175:J181" si="74">SUBTOTAL(9,G175:I175)</f>
        <v>0</v>
      </c>
      <c r="K175" s="344">
        <f t="shared" si="56"/>
        <v>0</v>
      </c>
    </row>
    <row r="176" spans="1:11" ht="12.75" x14ac:dyDescent="0.2">
      <c r="A176" s="362">
        <v>2</v>
      </c>
      <c r="B176" s="363">
        <v>3</v>
      </c>
      <c r="C176" s="363">
        <v>1</v>
      </c>
      <c r="D176" s="363">
        <v>3</v>
      </c>
      <c r="E176" s="363" t="s">
        <v>1500</v>
      </c>
      <c r="F176" s="364" t="s">
        <v>1626</v>
      </c>
      <c r="G176" s="372"/>
      <c r="H176" s="27"/>
      <c r="I176" s="27"/>
      <c r="J176" s="342">
        <f t="shared" si="74"/>
        <v>0</v>
      </c>
      <c r="K176" s="344">
        <f t="shared" si="56"/>
        <v>0</v>
      </c>
    </row>
    <row r="177" spans="1:11" ht="12.75" x14ac:dyDescent="0.2">
      <c r="A177" s="358">
        <v>2</v>
      </c>
      <c r="B177" s="359">
        <v>3</v>
      </c>
      <c r="C177" s="359">
        <v>1</v>
      </c>
      <c r="D177" s="359">
        <v>4</v>
      </c>
      <c r="E177" s="359"/>
      <c r="F177" s="371" t="s">
        <v>1627</v>
      </c>
      <c r="G177" s="373">
        <f>+G178</f>
        <v>0</v>
      </c>
      <c r="H177" s="373">
        <f t="shared" ref="H177:K177" si="75">+H178</f>
        <v>0</v>
      </c>
      <c r="I177" s="373">
        <f t="shared" si="75"/>
        <v>0</v>
      </c>
      <c r="J177" s="373">
        <f t="shared" si="75"/>
        <v>0</v>
      </c>
      <c r="K177" s="53">
        <f t="shared" si="75"/>
        <v>0</v>
      </c>
    </row>
    <row r="178" spans="1:11" ht="12.75" x14ac:dyDescent="0.2">
      <c r="A178" s="362">
        <v>2</v>
      </c>
      <c r="B178" s="363">
        <v>3</v>
      </c>
      <c r="C178" s="363">
        <v>1</v>
      </c>
      <c r="D178" s="363">
        <v>4</v>
      </c>
      <c r="E178" s="363" t="s">
        <v>1491</v>
      </c>
      <c r="F178" s="364" t="s">
        <v>1627</v>
      </c>
      <c r="G178" s="372"/>
      <c r="H178" s="27"/>
      <c r="I178" s="27"/>
      <c r="J178" s="342">
        <f t="shared" si="74"/>
        <v>0</v>
      </c>
      <c r="K178" s="344">
        <f t="shared" si="56"/>
        <v>0</v>
      </c>
    </row>
    <row r="179" spans="1:11" ht="12.75" x14ac:dyDescent="0.2">
      <c r="A179" s="354">
        <v>2</v>
      </c>
      <c r="B179" s="355">
        <v>3</v>
      </c>
      <c r="C179" s="355">
        <v>2</v>
      </c>
      <c r="D179" s="355"/>
      <c r="E179" s="355"/>
      <c r="F179" s="356" t="s">
        <v>1628</v>
      </c>
      <c r="G179" s="357">
        <f>+G180+G182+G184+G186</f>
        <v>1200000</v>
      </c>
      <c r="H179" s="357">
        <f t="shared" ref="H179:K179" si="76">+H180+H182+H184+H186</f>
        <v>500000</v>
      </c>
      <c r="I179" s="357">
        <f t="shared" si="76"/>
        <v>0</v>
      </c>
      <c r="J179" s="357">
        <f t="shared" si="76"/>
        <v>1700000</v>
      </c>
      <c r="K179" s="357">
        <f t="shared" si="76"/>
        <v>0.16878111182108735</v>
      </c>
    </row>
    <row r="180" spans="1:11" ht="12.75" x14ac:dyDescent="0.2">
      <c r="A180" s="358">
        <v>2</v>
      </c>
      <c r="B180" s="359">
        <v>3</v>
      </c>
      <c r="C180" s="359">
        <v>2</v>
      </c>
      <c r="D180" s="359">
        <v>1</v>
      </c>
      <c r="E180" s="359"/>
      <c r="F180" s="371" t="s">
        <v>1629</v>
      </c>
      <c r="G180" s="373">
        <f>+G181</f>
        <v>0</v>
      </c>
      <c r="H180" s="373">
        <f t="shared" ref="H180:K180" si="77">+H181</f>
        <v>500000</v>
      </c>
      <c r="I180" s="373">
        <f t="shared" si="77"/>
        <v>0</v>
      </c>
      <c r="J180" s="373">
        <f t="shared" si="77"/>
        <v>500000</v>
      </c>
      <c r="K180" s="53">
        <f t="shared" si="77"/>
        <v>4.9641503476790388E-2</v>
      </c>
    </row>
    <row r="181" spans="1:11" ht="12.75" x14ac:dyDescent="0.2">
      <c r="A181" s="362">
        <v>2</v>
      </c>
      <c r="B181" s="363">
        <v>3</v>
      </c>
      <c r="C181" s="363">
        <v>2</v>
      </c>
      <c r="D181" s="363">
        <v>1</v>
      </c>
      <c r="E181" s="363" t="s">
        <v>1491</v>
      </c>
      <c r="F181" s="364" t="s">
        <v>1629</v>
      </c>
      <c r="G181" s="372"/>
      <c r="H181" s="372">
        <v>500000</v>
      </c>
      <c r="I181" s="372"/>
      <c r="J181" s="343">
        <f t="shared" si="74"/>
        <v>500000</v>
      </c>
      <c r="K181" s="344">
        <f t="shared" si="56"/>
        <v>4.9641503476790388E-2</v>
      </c>
    </row>
    <row r="182" spans="1:11" ht="12.75" x14ac:dyDescent="0.2">
      <c r="A182" s="358">
        <v>2</v>
      </c>
      <c r="B182" s="359">
        <v>3</v>
      </c>
      <c r="C182" s="359">
        <v>2</v>
      </c>
      <c r="D182" s="359">
        <v>2</v>
      </c>
      <c r="E182" s="359"/>
      <c r="F182" s="371" t="s">
        <v>1630</v>
      </c>
      <c r="G182" s="373">
        <f>+G183</f>
        <v>1200000</v>
      </c>
      <c r="H182" s="373">
        <f t="shared" ref="H182:K182" si="78">+H183</f>
        <v>0</v>
      </c>
      <c r="I182" s="373">
        <f t="shared" si="78"/>
        <v>0</v>
      </c>
      <c r="J182" s="373">
        <f t="shared" si="78"/>
        <v>1200000</v>
      </c>
      <c r="K182" s="53">
        <f t="shared" si="78"/>
        <v>0.11913960834429695</v>
      </c>
    </row>
    <row r="183" spans="1:11" ht="12.75" x14ac:dyDescent="0.2">
      <c r="A183" s="362">
        <v>2</v>
      </c>
      <c r="B183" s="363">
        <v>3</v>
      </c>
      <c r="C183" s="363">
        <v>2</v>
      </c>
      <c r="D183" s="363">
        <v>2</v>
      </c>
      <c r="E183" s="363" t="s">
        <v>1491</v>
      </c>
      <c r="F183" s="364" t="s">
        <v>1630</v>
      </c>
      <c r="G183" s="372">
        <v>1200000</v>
      </c>
      <c r="H183" s="372"/>
      <c r="I183" s="372"/>
      <c r="J183" s="342">
        <f>SUBTOTAL(9,G183:I183)</f>
        <v>1200000</v>
      </c>
      <c r="K183" s="344">
        <f t="shared" si="56"/>
        <v>0.11913960834429695</v>
      </c>
    </row>
    <row r="184" spans="1:11" ht="12.75" x14ac:dyDescent="0.2">
      <c r="A184" s="358">
        <v>2</v>
      </c>
      <c r="B184" s="359">
        <v>3</v>
      </c>
      <c r="C184" s="359">
        <v>2</v>
      </c>
      <c r="D184" s="359">
        <v>3</v>
      </c>
      <c r="E184" s="359"/>
      <c r="F184" s="371" t="s">
        <v>1631</v>
      </c>
      <c r="G184" s="373">
        <f>+G185</f>
        <v>0</v>
      </c>
      <c r="H184" s="373">
        <f t="shared" ref="H184:K184" si="79">+H185</f>
        <v>0</v>
      </c>
      <c r="I184" s="373">
        <f t="shared" si="79"/>
        <v>0</v>
      </c>
      <c r="J184" s="373">
        <f t="shared" si="79"/>
        <v>0</v>
      </c>
      <c r="K184" s="53">
        <f t="shared" si="79"/>
        <v>0</v>
      </c>
    </row>
    <row r="185" spans="1:11" ht="12.75" x14ac:dyDescent="0.2">
      <c r="A185" s="362">
        <v>2</v>
      </c>
      <c r="B185" s="363">
        <v>3</v>
      </c>
      <c r="C185" s="363">
        <v>2</v>
      </c>
      <c r="D185" s="363">
        <v>3</v>
      </c>
      <c r="E185" s="363" t="s">
        <v>1491</v>
      </c>
      <c r="F185" s="364" t="s">
        <v>1631</v>
      </c>
      <c r="G185" s="372"/>
      <c r="H185" s="27"/>
      <c r="I185" s="27"/>
      <c r="J185" s="342">
        <f>SUBTOTAL(9,G185:I185)</f>
        <v>0</v>
      </c>
      <c r="K185" s="344">
        <f t="shared" si="56"/>
        <v>0</v>
      </c>
    </row>
    <row r="186" spans="1:11" ht="12.75" x14ac:dyDescent="0.2">
      <c r="A186" s="358">
        <v>2</v>
      </c>
      <c r="B186" s="359">
        <v>3</v>
      </c>
      <c r="C186" s="359">
        <v>2</v>
      </c>
      <c r="D186" s="359">
        <v>4</v>
      </c>
      <c r="E186" s="359"/>
      <c r="F186" s="371" t="s">
        <v>1632</v>
      </c>
      <c r="G186" s="373">
        <f>+G187</f>
        <v>0</v>
      </c>
      <c r="H186" s="373">
        <f t="shared" ref="H186:K186" si="80">+H187</f>
        <v>0</v>
      </c>
      <c r="I186" s="373">
        <f t="shared" si="80"/>
        <v>0</v>
      </c>
      <c r="J186" s="373">
        <f t="shared" si="80"/>
        <v>0</v>
      </c>
      <c r="K186" s="53">
        <f t="shared" si="80"/>
        <v>0</v>
      </c>
    </row>
    <row r="187" spans="1:11" ht="12.75" x14ac:dyDescent="0.2">
      <c r="A187" s="362">
        <v>2</v>
      </c>
      <c r="B187" s="363">
        <v>3</v>
      </c>
      <c r="C187" s="363">
        <v>2</v>
      </c>
      <c r="D187" s="363">
        <v>4</v>
      </c>
      <c r="E187" s="363" t="s">
        <v>1491</v>
      </c>
      <c r="F187" s="364" t="s">
        <v>1632</v>
      </c>
      <c r="G187" s="372"/>
      <c r="H187" s="27"/>
      <c r="I187" s="27"/>
      <c r="J187" s="342">
        <f>SUBTOTAL(9,G187:I187)</f>
        <v>0</v>
      </c>
      <c r="K187" s="344">
        <f t="shared" si="56"/>
        <v>0</v>
      </c>
    </row>
    <row r="188" spans="1:11" ht="12.75" x14ac:dyDescent="0.2">
      <c r="A188" s="354">
        <v>2</v>
      </c>
      <c r="B188" s="355">
        <v>3</v>
      </c>
      <c r="C188" s="355">
        <v>3</v>
      </c>
      <c r="D188" s="355"/>
      <c r="E188" s="355"/>
      <c r="F188" s="356" t="s">
        <v>1633</v>
      </c>
      <c r="G188" s="357">
        <f>+G189+G191+G193+G195</f>
        <v>4544540</v>
      </c>
      <c r="H188" s="357">
        <f t="shared" ref="H188:K188" si="81">+H189+H191+H193+H195</f>
        <v>3900000</v>
      </c>
      <c r="I188" s="357">
        <f t="shared" si="81"/>
        <v>0</v>
      </c>
      <c r="J188" s="357">
        <f t="shared" si="81"/>
        <v>8444540</v>
      </c>
      <c r="K188" s="357">
        <f t="shared" si="81"/>
        <v>0.83839932353979107</v>
      </c>
    </row>
    <row r="189" spans="1:11" ht="12.75" x14ac:dyDescent="0.2">
      <c r="A189" s="358">
        <v>2</v>
      </c>
      <c r="B189" s="359">
        <v>3</v>
      </c>
      <c r="C189" s="359">
        <v>3</v>
      </c>
      <c r="D189" s="359">
        <v>1</v>
      </c>
      <c r="E189" s="359"/>
      <c r="F189" s="371" t="s">
        <v>1634</v>
      </c>
      <c r="G189" s="361">
        <f>G190</f>
        <v>2544540</v>
      </c>
      <c r="H189" s="361">
        <f t="shared" ref="H189:K189" si="82">H190</f>
        <v>2000000</v>
      </c>
      <c r="I189" s="361">
        <f t="shared" si="82"/>
        <v>0</v>
      </c>
      <c r="J189" s="361">
        <f t="shared" si="82"/>
        <v>4544540</v>
      </c>
      <c r="K189" s="53">
        <f t="shared" si="82"/>
        <v>0.45119559642082596</v>
      </c>
    </row>
    <row r="190" spans="1:11" ht="12.75" x14ac:dyDescent="0.2">
      <c r="A190" s="362">
        <v>2</v>
      </c>
      <c r="B190" s="363">
        <v>3</v>
      </c>
      <c r="C190" s="363">
        <v>3</v>
      </c>
      <c r="D190" s="363">
        <v>1</v>
      </c>
      <c r="E190" s="363" t="s">
        <v>1491</v>
      </c>
      <c r="F190" s="364" t="s">
        <v>1634</v>
      </c>
      <c r="G190" s="365">
        <v>2544540</v>
      </c>
      <c r="H190" s="365">
        <v>2000000</v>
      </c>
      <c r="I190" s="365"/>
      <c r="J190" s="343">
        <f>SUBTOTAL(9,G190:I190)</f>
        <v>4544540</v>
      </c>
      <c r="K190" s="344">
        <f t="shared" si="56"/>
        <v>0.45119559642082596</v>
      </c>
    </row>
    <row r="191" spans="1:11" ht="12.75" x14ac:dyDescent="0.2">
      <c r="A191" s="358">
        <v>2</v>
      </c>
      <c r="B191" s="359">
        <v>3</v>
      </c>
      <c r="C191" s="359">
        <v>3</v>
      </c>
      <c r="D191" s="359">
        <v>2</v>
      </c>
      <c r="E191" s="359"/>
      <c r="F191" s="371" t="s">
        <v>1635</v>
      </c>
      <c r="G191" s="373">
        <f>+G192</f>
        <v>2000000</v>
      </c>
      <c r="H191" s="373">
        <f t="shared" ref="H191:K191" si="83">+H192</f>
        <v>1900000</v>
      </c>
      <c r="I191" s="373">
        <f t="shared" si="83"/>
        <v>0</v>
      </c>
      <c r="J191" s="373">
        <f t="shared" si="83"/>
        <v>3900000</v>
      </c>
      <c r="K191" s="53">
        <f t="shared" si="83"/>
        <v>0.38720372711896506</v>
      </c>
    </row>
    <row r="192" spans="1:11" ht="12.75" x14ac:dyDescent="0.2">
      <c r="A192" s="362">
        <v>2</v>
      </c>
      <c r="B192" s="363">
        <v>3</v>
      </c>
      <c r="C192" s="363">
        <v>3</v>
      </c>
      <c r="D192" s="363">
        <v>2</v>
      </c>
      <c r="E192" s="363" t="s">
        <v>1491</v>
      </c>
      <c r="F192" s="364" t="s">
        <v>1635</v>
      </c>
      <c r="G192" s="365">
        <v>2000000</v>
      </c>
      <c r="H192" s="365">
        <v>1900000</v>
      </c>
      <c r="I192" s="365"/>
      <c r="J192" s="343">
        <f t="shared" ref="J192:J202" si="84">SUBTOTAL(9,G192:I192)</f>
        <v>3900000</v>
      </c>
      <c r="K192" s="344">
        <f t="shared" si="56"/>
        <v>0.38720372711896506</v>
      </c>
    </row>
    <row r="193" spans="1:11" ht="12.75" x14ac:dyDescent="0.2">
      <c r="A193" s="358">
        <v>2</v>
      </c>
      <c r="B193" s="359">
        <v>3</v>
      </c>
      <c r="C193" s="359">
        <v>3</v>
      </c>
      <c r="D193" s="359">
        <v>3</v>
      </c>
      <c r="E193" s="359"/>
      <c r="F193" s="371" t="s">
        <v>1636</v>
      </c>
      <c r="G193" s="373">
        <f>+G194</f>
        <v>0</v>
      </c>
      <c r="H193" s="373">
        <f t="shared" ref="H193:I193" si="85">+H194</f>
        <v>0</v>
      </c>
      <c r="I193" s="373">
        <f t="shared" si="85"/>
        <v>0</v>
      </c>
      <c r="J193" s="343">
        <f t="shared" si="84"/>
        <v>0</v>
      </c>
      <c r="K193" s="344">
        <f t="shared" ref="K193:K256" si="86">IFERROR(J193/$J$18*100,"0.00")</f>
        <v>0</v>
      </c>
    </row>
    <row r="194" spans="1:11" ht="12.75" x14ac:dyDescent="0.2">
      <c r="A194" s="362">
        <v>2</v>
      </c>
      <c r="B194" s="363">
        <v>3</v>
      </c>
      <c r="C194" s="363">
        <v>3</v>
      </c>
      <c r="D194" s="363">
        <v>3</v>
      </c>
      <c r="E194" s="363" t="s">
        <v>1491</v>
      </c>
      <c r="F194" s="364" t="s">
        <v>1636</v>
      </c>
      <c r="G194" s="365"/>
      <c r="H194" s="27"/>
      <c r="I194" s="27"/>
      <c r="J194" s="343">
        <f t="shared" si="84"/>
        <v>0</v>
      </c>
      <c r="K194" s="344">
        <f t="shared" si="86"/>
        <v>0</v>
      </c>
    </row>
    <row r="195" spans="1:11" ht="12.75" x14ac:dyDescent="0.2">
      <c r="A195" s="358">
        <v>2</v>
      </c>
      <c r="B195" s="359">
        <v>3</v>
      </c>
      <c r="C195" s="359">
        <v>3</v>
      </c>
      <c r="D195" s="359">
        <v>4</v>
      </c>
      <c r="E195" s="359"/>
      <c r="F195" s="371" t="s">
        <v>1637</v>
      </c>
      <c r="G195" s="373">
        <f>+G196</f>
        <v>0</v>
      </c>
      <c r="H195" s="373">
        <f t="shared" ref="H195:K195" si="87">+H196</f>
        <v>0</v>
      </c>
      <c r="I195" s="373">
        <f t="shared" si="87"/>
        <v>0</v>
      </c>
      <c r="J195" s="373">
        <f t="shared" si="87"/>
        <v>0</v>
      </c>
      <c r="K195" s="53">
        <f t="shared" si="87"/>
        <v>0</v>
      </c>
    </row>
    <row r="196" spans="1:11" ht="12.75" x14ac:dyDescent="0.2">
      <c r="A196" s="362">
        <v>2</v>
      </c>
      <c r="B196" s="363">
        <v>3</v>
      </c>
      <c r="C196" s="363">
        <v>3</v>
      </c>
      <c r="D196" s="363">
        <v>4</v>
      </c>
      <c r="E196" s="363" t="s">
        <v>1491</v>
      </c>
      <c r="F196" s="364" t="s">
        <v>1637</v>
      </c>
      <c r="G196" s="372"/>
      <c r="H196" s="372"/>
      <c r="I196" s="372"/>
      <c r="J196" s="343">
        <f t="shared" si="84"/>
        <v>0</v>
      </c>
      <c r="K196" s="344">
        <f t="shared" si="86"/>
        <v>0</v>
      </c>
    </row>
    <row r="197" spans="1:11" ht="12.75" x14ac:dyDescent="0.2">
      <c r="A197" s="354">
        <v>2</v>
      </c>
      <c r="B197" s="355">
        <v>3</v>
      </c>
      <c r="C197" s="355">
        <v>4</v>
      </c>
      <c r="D197" s="355"/>
      <c r="E197" s="355"/>
      <c r="F197" s="356" t="s">
        <v>1638</v>
      </c>
      <c r="G197" s="357">
        <f t="shared" ref="G197:K198" si="88">+G198</f>
        <v>15439277.68</v>
      </c>
      <c r="H197" s="357">
        <f t="shared" si="88"/>
        <v>6000000</v>
      </c>
      <c r="I197" s="357">
        <f t="shared" si="88"/>
        <v>0</v>
      </c>
      <c r="J197" s="357">
        <f t="shared" si="88"/>
        <v>21439277.68</v>
      </c>
      <c r="K197" s="378">
        <f t="shared" si="88"/>
        <v>2.1285559549831894</v>
      </c>
    </row>
    <row r="198" spans="1:11" ht="12.75" x14ac:dyDescent="0.2">
      <c r="A198" s="358">
        <v>2</v>
      </c>
      <c r="B198" s="359">
        <v>3</v>
      </c>
      <c r="C198" s="359">
        <v>4</v>
      </c>
      <c r="D198" s="359">
        <v>1</v>
      </c>
      <c r="E198" s="359"/>
      <c r="F198" s="371" t="s">
        <v>1639</v>
      </c>
      <c r="G198" s="373">
        <f t="shared" si="88"/>
        <v>15439277.68</v>
      </c>
      <c r="H198" s="373">
        <f t="shared" si="88"/>
        <v>6000000</v>
      </c>
      <c r="I198" s="373">
        <f t="shared" si="88"/>
        <v>0</v>
      </c>
      <c r="J198" s="373">
        <f t="shared" si="88"/>
        <v>21439277.68</v>
      </c>
      <c r="K198" s="53">
        <f t="shared" si="88"/>
        <v>2.1285559549831894</v>
      </c>
    </row>
    <row r="199" spans="1:11" ht="12.75" x14ac:dyDescent="0.2">
      <c r="A199" s="362">
        <v>2</v>
      </c>
      <c r="B199" s="363">
        <v>3</v>
      </c>
      <c r="C199" s="363">
        <v>4</v>
      </c>
      <c r="D199" s="363">
        <v>1</v>
      </c>
      <c r="E199" s="363" t="s">
        <v>1491</v>
      </c>
      <c r="F199" s="364" t="s">
        <v>1639</v>
      </c>
      <c r="G199" s="365">
        <v>15439277.68</v>
      </c>
      <c r="H199" s="27">
        <v>6000000</v>
      </c>
      <c r="I199" s="27"/>
      <c r="J199" s="343">
        <f t="shared" si="84"/>
        <v>21439277.68</v>
      </c>
      <c r="K199" s="344">
        <f t="shared" si="86"/>
        <v>2.1285559549831894</v>
      </c>
    </row>
    <row r="200" spans="1:11" ht="12.75" x14ac:dyDescent="0.2">
      <c r="A200" s="354">
        <v>2</v>
      </c>
      <c r="B200" s="355">
        <v>3</v>
      </c>
      <c r="C200" s="355">
        <v>5</v>
      </c>
      <c r="D200" s="355"/>
      <c r="E200" s="355"/>
      <c r="F200" s="356" t="s">
        <v>1640</v>
      </c>
      <c r="G200" s="357">
        <f>+G201+G203+G205+G207</f>
        <v>3522999.28</v>
      </c>
      <c r="H200" s="357">
        <f t="shared" ref="H200:K200" si="89">+H201+H203+H205+H207</f>
        <v>3000000</v>
      </c>
      <c r="I200" s="357">
        <f t="shared" si="89"/>
        <v>0</v>
      </c>
      <c r="J200" s="357">
        <f t="shared" si="89"/>
        <v>6522999.2799999993</v>
      </c>
      <c r="K200" s="357">
        <f t="shared" si="89"/>
        <v>0.64762298287444242</v>
      </c>
    </row>
    <row r="201" spans="1:11" ht="12.75" x14ac:dyDescent="0.2">
      <c r="A201" s="358">
        <v>2</v>
      </c>
      <c r="B201" s="359">
        <v>3</v>
      </c>
      <c r="C201" s="359">
        <v>5</v>
      </c>
      <c r="D201" s="359">
        <v>2</v>
      </c>
      <c r="E201" s="359"/>
      <c r="F201" s="371" t="s">
        <v>1641</v>
      </c>
      <c r="G201" s="373">
        <f>+G202</f>
        <v>0</v>
      </c>
      <c r="H201" s="373">
        <f t="shared" ref="H201:K201" si="90">+H202</f>
        <v>0</v>
      </c>
      <c r="I201" s="373">
        <f t="shared" si="90"/>
        <v>0</v>
      </c>
      <c r="J201" s="373">
        <f t="shared" si="90"/>
        <v>0</v>
      </c>
      <c r="K201" s="53">
        <f t="shared" si="90"/>
        <v>0</v>
      </c>
    </row>
    <row r="202" spans="1:11" ht="12.75" x14ac:dyDescent="0.2">
      <c r="A202" s="362">
        <v>2</v>
      </c>
      <c r="B202" s="363">
        <v>3</v>
      </c>
      <c r="C202" s="363">
        <v>5</v>
      </c>
      <c r="D202" s="363">
        <v>2</v>
      </c>
      <c r="E202" s="363" t="s">
        <v>1491</v>
      </c>
      <c r="F202" s="364" t="s">
        <v>1641</v>
      </c>
      <c r="G202" s="372"/>
      <c r="H202" s="27"/>
      <c r="I202" s="27"/>
      <c r="J202" s="343">
        <f t="shared" si="84"/>
        <v>0</v>
      </c>
      <c r="K202" s="344">
        <f t="shared" si="86"/>
        <v>0</v>
      </c>
    </row>
    <row r="203" spans="1:11" ht="12.75" x14ac:dyDescent="0.2">
      <c r="A203" s="358">
        <v>2</v>
      </c>
      <c r="B203" s="359">
        <v>3</v>
      </c>
      <c r="C203" s="359">
        <v>5</v>
      </c>
      <c r="D203" s="359">
        <v>3</v>
      </c>
      <c r="E203" s="359"/>
      <c r="F203" s="371" t="s">
        <v>1642</v>
      </c>
      <c r="G203" s="373">
        <f>+G204</f>
        <v>0</v>
      </c>
      <c r="H203" s="373">
        <f t="shared" ref="H203:K203" si="91">+H204</f>
        <v>0</v>
      </c>
      <c r="I203" s="373">
        <f t="shared" si="91"/>
        <v>0</v>
      </c>
      <c r="J203" s="373">
        <f t="shared" si="91"/>
        <v>0</v>
      </c>
      <c r="K203" s="53">
        <f t="shared" si="91"/>
        <v>0</v>
      </c>
    </row>
    <row r="204" spans="1:11" ht="12.75" x14ac:dyDescent="0.2">
      <c r="A204" s="362">
        <v>2</v>
      </c>
      <c r="B204" s="363">
        <v>3</v>
      </c>
      <c r="C204" s="363">
        <v>5</v>
      </c>
      <c r="D204" s="363">
        <v>3</v>
      </c>
      <c r="E204" s="363" t="s">
        <v>1491</v>
      </c>
      <c r="F204" s="364" t="s">
        <v>1642</v>
      </c>
      <c r="G204" s="365"/>
      <c r="H204" s="27"/>
      <c r="I204" s="27"/>
      <c r="J204" s="342">
        <f>SUBTOTAL(9,G204:I204)</f>
        <v>0</v>
      </c>
      <c r="K204" s="344">
        <f t="shared" si="86"/>
        <v>0</v>
      </c>
    </row>
    <row r="205" spans="1:11" ht="12.75" x14ac:dyDescent="0.2">
      <c r="A205" s="358">
        <v>2</v>
      </c>
      <c r="B205" s="359">
        <v>3</v>
      </c>
      <c r="C205" s="359">
        <v>5</v>
      </c>
      <c r="D205" s="359">
        <v>4</v>
      </c>
      <c r="E205" s="359"/>
      <c r="F205" s="371" t="s">
        <v>1643</v>
      </c>
      <c r="G205" s="373">
        <f>+G206</f>
        <v>0</v>
      </c>
      <c r="H205" s="373">
        <f t="shared" ref="H205:I205" si="92">+H206</f>
        <v>0</v>
      </c>
      <c r="I205" s="373">
        <f t="shared" si="92"/>
        <v>0</v>
      </c>
      <c r="J205" s="373">
        <f t="shared" ref="J205" si="93">+J206</f>
        <v>0</v>
      </c>
      <c r="K205" s="53">
        <f t="shared" ref="K205" si="94">+K206</f>
        <v>0</v>
      </c>
    </row>
    <row r="206" spans="1:11" ht="12.75" x14ac:dyDescent="0.2">
      <c r="A206" s="362">
        <v>2</v>
      </c>
      <c r="B206" s="363">
        <v>3</v>
      </c>
      <c r="C206" s="363">
        <v>5</v>
      </c>
      <c r="D206" s="363">
        <v>4</v>
      </c>
      <c r="E206" s="363" t="s">
        <v>1491</v>
      </c>
      <c r="F206" s="364" t="s">
        <v>1643</v>
      </c>
      <c r="G206" s="372"/>
      <c r="H206" s="27"/>
      <c r="I206" s="27"/>
      <c r="J206" s="342">
        <f t="shared" ref="J206" si="95">SUBTOTAL(9,G206:I206)</f>
        <v>0</v>
      </c>
      <c r="K206" s="344">
        <f t="shared" si="86"/>
        <v>0</v>
      </c>
    </row>
    <row r="207" spans="1:11" ht="12.75" x14ac:dyDescent="0.2">
      <c r="A207" s="358">
        <v>2</v>
      </c>
      <c r="B207" s="359">
        <v>3</v>
      </c>
      <c r="C207" s="359">
        <v>5</v>
      </c>
      <c r="D207" s="359">
        <v>5</v>
      </c>
      <c r="E207" s="359"/>
      <c r="F207" s="371" t="s">
        <v>1644</v>
      </c>
      <c r="G207" s="373">
        <f>+G208</f>
        <v>3522999.28</v>
      </c>
      <c r="H207" s="373">
        <f t="shared" ref="H207:K207" si="96">+H208</f>
        <v>3000000</v>
      </c>
      <c r="I207" s="373">
        <f t="shared" si="96"/>
        <v>0</v>
      </c>
      <c r="J207" s="373">
        <f t="shared" si="96"/>
        <v>6522999.2799999993</v>
      </c>
      <c r="K207" s="53">
        <f t="shared" si="96"/>
        <v>0.64762298287444242</v>
      </c>
    </row>
    <row r="208" spans="1:11" ht="12.75" x14ac:dyDescent="0.2">
      <c r="A208" s="362">
        <v>2</v>
      </c>
      <c r="B208" s="363">
        <v>3</v>
      </c>
      <c r="C208" s="363">
        <v>5</v>
      </c>
      <c r="D208" s="363">
        <v>5</v>
      </c>
      <c r="E208" s="363" t="s">
        <v>1491</v>
      </c>
      <c r="F208" s="364" t="s">
        <v>1645</v>
      </c>
      <c r="G208" s="365">
        <v>3522999.28</v>
      </c>
      <c r="H208" s="30">
        <v>3000000</v>
      </c>
      <c r="I208" s="30"/>
      <c r="J208" s="342">
        <f>SUBTOTAL(9,G208:I208)</f>
        <v>6522999.2799999993</v>
      </c>
      <c r="K208" s="344">
        <f t="shared" si="86"/>
        <v>0.64762298287444242</v>
      </c>
    </row>
    <row r="209" spans="1:11" ht="12.75" x14ac:dyDescent="0.2">
      <c r="A209" s="354">
        <v>2</v>
      </c>
      <c r="B209" s="355">
        <v>3</v>
      </c>
      <c r="C209" s="355">
        <v>6</v>
      </c>
      <c r="D209" s="355"/>
      <c r="E209" s="355"/>
      <c r="F209" s="356" t="s">
        <v>1646</v>
      </c>
      <c r="G209" s="357">
        <f>+G210+G214+G218+G222</f>
        <v>1000000</v>
      </c>
      <c r="H209" s="357">
        <f t="shared" ref="H209:K209" si="97">+H210+H214+H218+H222</f>
        <v>1300000</v>
      </c>
      <c r="I209" s="357">
        <f t="shared" si="97"/>
        <v>0</v>
      </c>
      <c r="J209" s="357">
        <f t="shared" si="97"/>
        <v>3300000</v>
      </c>
      <c r="K209" s="357">
        <f t="shared" si="97"/>
        <v>0.32763392294681659</v>
      </c>
    </row>
    <row r="210" spans="1:11" ht="12.75" x14ac:dyDescent="0.2">
      <c r="A210" s="358">
        <v>2</v>
      </c>
      <c r="B210" s="359">
        <v>3</v>
      </c>
      <c r="C210" s="359">
        <v>6</v>
      </c>
      <c r="D210" s="359">
        <v>1</v>
      </c>
      <c r="E210" s="359"/>
      <c r="F210" s="371" t="s">
        <v>1647</v>
      </c>
      <c r="G210" s="373">
        <f>+G211+G212+G213</f>
        <v>0</v>
      </c>
      <c r="H210" s="373">
        <f t="shared" ref="H210:K210" si="98">+H211+H212+H213</f>
        <v>800000</v>
      </c>
      <c r="I210" s="373">
        <f t="shared" si="98"/>
        <v>0</v>
      </c>
      <c r="J210" s="373">
        <f t="shared" si="98"/>
        <v>1800000</v>
      </c>
      <c r="K210" s="53">
        <f t="shared" si="98"/>
        <v>0.1787094125164454</v>
      </c>
    </row>
    <row r="211" spans="1:11" ht="12.75" x14ac:dyDescent="0.2">
      <c r="A211" s="362">
        <v>2</v>
      </c>
      <c r="B211" s="363">
        <v>3</v>
      </c>
      <c r="C211" s="363">
        <v>6</v>
      </c>
      <c r="D211" s="363">
        <v>1</v>
      </c>
      <c r="E211" s="363" t="s">
        <v>1491</v>
      </c>
      <c r="F211" s="364" t="s">
        <v>1648</v>
      </c>
      <c r="G211" s="365"/>
      <c r="H211" s="27">
        <v>800000</v>
      </c>
      <c r="I211" s="27"/>
      <c r="J211" s="342">
        <f>SUBTOTAL(9,G211:I211)</f>
        <v>800000</v>
      </c>
      <c r="K211" s="344">
        <f t="shared" si="86"/>
        <v>7.9426405562864622E-2</v>
      </c>
    </row>
    <row r="212" spans="1:11" ht="12.75" x14ac:dyDescent="0.2">
      <c r="A212" s="362">
        <v>2</v>
      </c>
      <c r="B212" s="363">
        <v>3</v>
      </c>
      <c r="C212" s="363">
        <v>6</v>
      </c>
      <c r="D212" s="363">
        <v>1</v>
      </c>
      <c r="E212" s="363" t="s">
        <v>1493</v>
      </c>
      <c r="F212" s="364" t="s">
        <v>1649</v>
      </c>
      <c r="G212" s="365"/>
      <c r="H212" s="365"/>
      <c r="I212" s="365"/>
      <c r="J212" s="343">
        <f>SUM(J213:J217)</f>
        <v>1000000</v>
      </c>
      <c r="K212" s="344">
        <f t="shared" si="86"/>
        <v>9.9283006953580777E-2</v>
      </c>
    </row>
    <row r="213" spans="1:11" ht="12.75" x14ac:dyDescent="0.2">
      <c r="A213" s="362">
        <v>2</v>
      </c>
      <c r="B213" s="363">
        <v>3</v>
      </c>
      <c r="C213" s="363">
        <v>6</v>
      </c>
      <c r="D213" s="363">
        <v>1</v>
      </c>
      <c r="E213" s="363" t="s">
        <v>1515</v>
      </c>
      <c r="F213" s="364" t="s">
        <v>1650</v>
      </c>
      <c r="G213" s="365"/>
      <c r="H213" s="27"/>
      <c r="I213" s="27"/>
      <c r="J213" s="342">
        <f>SUBTOTAL(9,G213:I213)</f>
        <v>0</v>
      </c>
      <c r="K213" s="344">
        <f t="shared" si="86"/>
        <v>0</v>
      </c>
    </row>
    <row r="214" spans="1:11" ht="12.75" x14ac:dyDescent="0.2">
      <c r="A214" s="358">
        <v>2</v>
      </c>
      <c r="B214" s="359">
        <v>3</v>
      </c>
      <c r="C214" s="359">
        <v>6</v>
      </c>
      <c r="D214" s="359">
        <v>2</v>
      </c>
      <c r="E214" s="359"/>
      <c r="F214" s="371" t="s">
        <v>1651</v>
      </c>
      <c r="G214" s="373">
        <f>+G215+G216+G217</f>
        <v>0</v>
      </c>
      <c r="H214" s="373">
        <f t="shared" ref="H214:K214" si="99">+H215+H216+H217</f>
        <v>500000</v>
      </c>
      <c r="I214" s="373">
        <f t="shared" si="99"/>
        <v>0</v>
      </c>
      <c r="J214" s="373">
        <f t="shared" si="99"/>
        <v>500000</v>
      </c>
      <c r="K214" s="53">
        <f t="shared" si="99"/>
        <v>4.9641503476790388E-2</v>
      </c>
    </row>
    <row r="215" spans="1:11" ht="12.75" x14ac:dyDescent="0.2">
      <c r="A215" s="362">
        <v>2</v>
      </c>
      <c r="B215" s="363">
        <v>3</v>
      </c>
      <c r="C215" s="363">
        <v>6</v>
      </c>
      <c r="D215" s="363">
        <v>2</v>
      </c>
      <c r="E215" s="363" t="s">
        <v>1491</v>
      </c>
      <c r="F215" s="364" t="s">
        <v>1652</v>
      </c>
      <c r="G215" s="365"/>
      <c r="H215" s="27"/>
      <c r="I215" s="27"/>
      <c r="J215" s="342">
        <f>SUBTOTAL(9,G215:I215)</f>
        <v>0</v>
      </c>
      <c r="K215" s="344">
        <f t="shared" si="86"/>
        <v>0</v>
      </c>
    </row>
    <row r="216" spans="1:11" ht="12.75" x14ac:dyDescent="0.2">
      <c r="A216" s="362">
        <v>2</v>
      </c>
      <c r="B216" s="363">
        <v>3</v>
      </c>
      <c r="C216" s="363">
        <v>6</v>
      </c>
      <c r="D216" s="363">
        <v>2</v>
      </c>
      <c r="E216" s="363" t="s">
        <v>1493</v>
      </c>
      <c r="F216" s="364" t="s">
        <v>1653</v>
      </c>
      <c r="G216" s="365"/>
      <c r="H216" s="27">
        <v>300000</v>
      </c>
      <c r="I216" s="27"/>
      <c r="J216" s="342">
        <f>SUBTOTAL(9,G216:I216)</f>
        <v>300000</v>
      </c>
      <c r="K216" s="344">
        <f t="shared" si="86"/>
        <v>2.9784902086074237E-2</v>
      </c>
    </row>
    <row r="217" spans="1:11" ht="12.75" x14ac:dyDescent="0.2">
      <c r="A217" s="362">
        <v>2</v>
      </c>
      <c r="B217" s="363">
        <v>3</v>
      </c>
      <c r="C217" s="363">
        <v>6</v>
      </c>
      <c r="D217" s="363">
        <v>2</v>
      </c>
      <c r="E217" s="363" t="s">
        <v>1500</v>
      </c>
      <c r="F217" s="364" t="s">
        <v>1654</v>
      </c>
      <c r="G217" s="372"/>
      <c r="H217" s="27">
        <v>200000</v>
      </c>
      <c r="I217" s="27"/>
      <c r="J217" s="342">
        <f>SUBTOTAL(9,G217:I217)</f>
        <v>200000</v>
      </c>
      <c r="K217" s="344">
        <f t="shared" si="86"/>
        <v>1.9856601390716155E-2</v>
      </c>
    </row>
    <row r="218" spans="1:11" ht="12.75" x14ac:dyDescent="0.2">
      <c r="A218" s="358">
        <v>2</v>
      </c>
      <c r="B218" s="359">
        <v>3</v>
      </c>
      <c r="C218" s="359">
        <v>6</v>
      </c>
      <c r="D218" s="359">
        <v>3</v>
      </c>
      <c r="E218" s="359"/>
      <c r="F218" s="371" t="s">
        <v>1655</v>
      </c>
      <c r="G218" s="373">
        <f>+G219+G220+G221</f>
        <v>1000000</v>
      </c>
      <c r="H218" s="373">
        <f t="shared" ref="H218:K218" si="100">+H219+H220+H221</f>
        <v>0</v>
      </c>
      <c r="I218" s="373">
        <f t="shared" si="100"/>
        <v>0</v>
      </c>
      <c r="J218" s="373">
        <f t="shared" si="100"/>
        <v>1000000</v>
      </c>
      <c r="K218" s="53">
        <f t="shared" si="100"/>
        <v>9.9283006953580777E-2</v>
      </c>
    </row>
    <row r="219" spans="1:11" ht="12.75" x14ac:dyDescent="0.2">
      <c r="A219" s="362">
        <v>2</v>
      </c>
      <c r="B219" s="363">
        <v>3</v>
      </c>
      <c r="C219" s="363">
        <v>6</v>
      </c>
      <c r="D219" s="363">
        <v>3</v>
      </c>
      <c r="E219" s="363" t="s">
        <v>1515</v>
      </c>
      <c r="F219" s="364" t="s">
        <v>1656</v>
      </c>
      <c r="G219" s="365">
        <v>400000</v>
      </c>
      <c r="H219" s="365"/>
      <c r="I219" s="365"/>
      <c r="J219" s="342">
        <f>SUBTOTAL(9,G219:I219)</f>
        <v>400000</v>
      </c>
      <c r="K219" s="344">
        <f t="shared" si="86"/>
        <v>3.9713202781432311E-2</v>
      </c>
    </row>
    <row r="220" spans="1:11" ht="12.75" x14ac:dyDescent="0.2">
      <c r="A220" s="362">
        <v>2</v>
      </c>
      <c r="B220" s="363">
        <v>3</v>
      </c>
      <c r="C220" s="363">
        <v>6</v>
      </c>
      <c r="D220" s="363">
        <v>3</v>
      </c>
      <c r="E220" s="363" t="s">
        <v>1495</v>
      </c>
      <c r="F220" s="364" t="s">
        <v>1657</v>
      </c>
      <c r="G220" s="365">
        <v>600000</v>
      </c>
      <c r="H220" s="365"/>
      <c r="I220" s="365"/>
      <c r="J220" s="342">
        <f t="shared" ref="J220:J264" si="101">SUBTOTAL(9,G220:I220)</f>
        <v>600000</v>
      </c>
      <c r="K220" s="344">
        <f t="shared" si="86"/>
        <v>5.9569804172148473E-2</v>
      </c>
    </row>
    <row r="221" spans="1:11" ht="12.75" x14ac:dyDescent="0.2">
      <c r="A221" s="362">
        <v>2</v>
      </c>
      <c r="B221" s="363">
        <v>3</v>
      </c>
      <c r="C221" s="363">
        <v>6</v>
      </c>
      <c r="D221" s="363">
        <v>3</v>
      </c>
      <c r="E221" s="363" t="s">
        <v>1497</v>
      </c>
      <c r="F221" s="364" t="s">
        <v>1658</v>
      </c>
      <c r="G221" s="372"/>
      <c r="H221" s="372"/>
      <c r="I221" s="372"/>
      <c r="J221" s="342">
        <f t="shared" si="101"/>
        <v>0</v>
      </c>
      <c r="K221" s="344">
        <f t="shared" si="86"/>
        <v>0</v>
      </c>
    </row>
    <row r="222" spans="1:11" ht="12.75" x14ac:dyDescent="0.2">
      <c r="A222" s="358">
        <v>2</v>
      </c>
      <c r="B222" s="359">
        <v>3</v>
      </c>
      <c r="C222" s="359">
        <v>6</v>
      </c>
      <c r="D222" s="359">
        <v>4</v>
      </c>
      <c r="E222" s="359"/>
      <c r="F222" s="371" t="s">
        <v>1659</v>
      </c>
      <c r="G222" s="373">
        <f>+G223</f>
        <v>0</v>
      </c>
      <c r="H222" s="373">
        <f t="shared" ref="H222:J222" si="102">+H223</f>
        <v>0</v>
      </c>
      <c r="I222" s="373">
        <f t="shared" si="102"/>
        <v>0</v>
      </c>
      <c r="J222" s="373">
        <f t="shared" si="102"/>
        <v>0</v>
      </c>
      <c r="K222" s="53">
        <f>+K223</f>
        <v>0</v>
      </c>
    </row>
    <row r="223" spans="1:11" ht="12.75" x14ac:dyDescent="0.2">
      <c r="A223" s="362">
        <v>2</v>
      </c>
      <c r="B223" s="363">
        <v>3</v>
      </c>
      <c r="C223" s="363">
        <v>6</v>
      </c>
      <c r="D223" s="363">
        <v>4</v>
      </c>
      <c r="E223" s="363" t="s">
        <v>1515</v>
      </c>
      <c r="F223" s="364" t="s">
        <v>1660</v>
      </c>
      <c r="G223" s="365"/>
      <c r="H223" s="365"/>
      <c r="I223" s="365"/>
      <c r="J223" s="342">
        <f>SUBTOTAL(9,G223:I223)</f>
        <v>0</v>
      </c>
      <c r="K223" s="344">
        <f t="shared" si="86"/>
        <v>0</v>
      </c>
    </row>
    <row r="224" spans="1:11" ht="12.75" x14ac:dyDescent="0.2">
      <c r="A224" s="354">
        <v>2</v>
      </c>
      <c r="B224" s="355">
        <v>3</v>
      </c>
      <c r="C224" s="355">
        <v>7</v>
      </c>
      <c r="D224" s="355"/>
      <c r="E224" s="355"/>
      <c r="F224" s="356" t="s">
        <v>1661</v>
      </c>
      <c r="G224" s="357">
        <f>+G225+G232</f>
        <v>36709106.149999999</v>
      </c>
      <c r="H224" s="357">
        <f t="shared" ref="H224:J224" si="103">+H225+H232</f>
        <v>3000000</v>
      </c>
      <c r="I224" s="357">
        <f t="shared" si="103"/>
        <v>0</v>
      </c>
      <c r="J224" s="357">
        <f t="shared" si="103"/>
        <v>39709106.149999999</v>
      </c>
      <c r="K224" s="357">
        <f>+K225+K232</f>
        <v>3.9424394620109275</v>
      </c>
    </row>
    <row r="225" spans="1:11" ht="12.75" x14ac:dyDescent="0.2">
      <c r="A225" s="358">
        <v>2</v>
      </c>
      <c r="B225" s="359">
        <v>3</v>
      </c>
      <c r="C225" s="359">
        <v>7</v>
      </c>
      <c r="D225" s="359">
        <v>1</v>
      </c>
      <c r="E225" s="359"/>
      <c r="F225" s="371" t="s">
        <v>1662</v>
      </c>
      <c r="G225" s="373">
        <f>+G226+G227+G228+G229+G230+G231</f>
        <v>2200000</v>
      </c>
      <c r="H225" s="373">
        <f t="shared" ref="H225:J225" si="104">+H226+H227+H228+H229+H230+H231</f>
        <v>1500000</v>
      </c>
      <c r="I225" s="373">
        <f t="shared" si="104"/>
        <v>0</v>
      </c>
      <c r="J225" s="373">
        <f t="shared" si="104"/>
        <v>3700000</v>
      </c>
      <c r="K225" s="53">
        <f>+K226+K227+K228+K229+K230+K231</f>
        <v>0.3673471257282489</v>
      </c>
    </row>
    <row r="226" spans="1:11" ht="12.75" x14ac:dyDescent="0.2">
      <c r="A226" s="362">
        <v>2</v>
      </c>
      <c r="B226" s="363">
        <v>3</v>
      </c>
      <c r="C226" s="363">
        <v>7</v>
      </c>
      <c r="D226" s="363">
        <v>1</v>
      </c>
      <c r="E226" s="363" t="s">
        <v>1491</v>
      </c>
      <c r="F226" s="364" t="s">
        <v>1663</v>
      </c>
      <c r="G226" s="365">
        <v>500000</v>
      </c>
      <c r="H226" s="365">
        <v>400000</v>
      </c>
      <c r="I226" s="365"/>
      <c r="J226" s="342">
        <f>SUBTOTAL(9,G226:I226)</f>
        <v>900000</v>
      </c>
      <c r="K226" s="344">
        <f t="shared" si="86"/>
        <v>8.9354706258222713E-2</v>
      </c>
    </row>
    <row r="227" spans="1:11" ht="12.75" x14ac:dyDescent="0.2">
      <c r="A227" s="362">
        <v>2</v>
      </c>
      <c r="B227" s="363">
        <v>3</v>
      </c>
      <c r="C227" s="363">
        <v>7</v>
      </c>
      <c r="D227" s="363">
        <v>1</v>
      </c>
      <c r="E227" s="363" t="s">
        <v>1493</v>
      </c>
      <c r="F227" s="364" t="s">
        <v>1664</v>
      </c>
      <c r="G227" s="365">
        <v>800000</v>
      </c>
      <c r="H227" s="365">
        <v>700000</v>
      </c>
      <c r="I227" s="365"/>
      <c r="J227" s="342">
        <f>SUBTOTAL(9,G227:I227)</f>
        <v>1500000</v>
      </c>
      <c r="K227" s="344">
        <f t="shared" si="86"/>
        <v>0.14892451043037119</v>
      </c>
    </row>
    <row r="228" spans="1:11" ht="12.75" x14ac:dyDescent="0.2">
      <c r="A228" s="362">
        <v>2</v>
      </c>
      <c r="B228" s="363">
        <v>3</v>
      </c>
      <c r="C228" s="363">
        <v>7</v>
      </c>
      <c r="D228" s="363">
        <v>1</v>
      </c>
      <c r="E228" s="363" t="s">
        <v>1500</v>
      </c>
      <c r="F228" s="364" t="s">
        <v>1665</v>
      </c>
      <c r="G228" s="365"/>
      <c r="H228" s="365"/>
      <c r="I228" s="365"/>
      <c r="J228" s="342">
        <f t="shared" si="101"/>
        <v>0</v>
      </c>
      <c r="K228" s="344">
        <f t="shared" si="86"/>
        <v>0</v>
      </c>
    </row>
    <row r="229" spans="1:11" ht="12.75" x14ac:dyDescent="0.2">
      <c r="A229" s="362">
        <v>2</v>
      </c>
      <c r="B229" s="363">
        <v>3</v>
      </c>
      <c r="C229" s="363">
        <v>7</v>
      </c>
      <c r="D229" s="363">
        <v>1</v>
      </c>
      <c r="E229" s="363" t="s">
        <v>1515</v>
      </c>
      <c r="F229" s="364" t="s">
        <v>1666</v>
      </c>
      <c r="G229" s="365">
        <v>900000</v>
      </c>
      <c r="H229" s="365">
        <v>400000</v>
      </c>
      <c r="I229" s="365"/>
      <c r="J229" s="342">
        <f t="shared" si="101"/>
        <v>1300000</v>
      </c>
      <c r="K229" s="344">
        <f t="shared" si="86"/>
        <v>0.12906790903965501</v>
      </c>
    </row>
    <row r="230" spans="1:11" ht="12.75" x14ac:dyDescent="0.2">
      <c r="A230" s="362">
        <v>2</v>
      </c>
      <c r="B230" s="363">
        <v>3</v>
      </c>
      <c r="C230" s="363">
        <v>7</v>
      </c>
      <c r="D230" s="363">
        <v>1</v>
      </c>
      <c r="E230" s="363" t="s">
        <v>1495</v>
      </c>
      <c r="F230" s="364" t="s">
        <v>1667</v>
      </c>
      <c r="G230" s="365"/>
      <c r="H230" s="365"/>
      <c r="I230" s="365"/>
      <c r="J230" s="342">
        <f t="shared" si="101"/>
        <v>0</v>
      </c>
      <c r="K230" s="344">
        <f t="shared" si="86"/>
        <v>0</v>
      </c>
    </row>
    <row r="231" spans="1:11" ht="12.75" x14ac:dyDescent="0.2">
      <c r="A231" s="362">
        <v>2</v>
      </c>
      <c r="B231" s="363">
        <v>3</v>
      </c>
      <c r="C231" s="363">
        <v>7</v>
      </c>
      <c r="D231" s="363">
        <v>1</v>
      </c>
      <c r="E231" s="363" t="s">
        <v>1497</v>
      </c>
      <c r="F231" s="364" t="s">
        <v>1668</v>
      </c>
      <c r="G231" s="365"/>
      <c r="H231" s="365"/>
      <c r="I231" s="365"/>
      <c r="J231" s="342">
        <f>SUBTOTAL(9,G231:I231)</f>
        <v>0</v>
      </c>
      <c r="K231" s="344">
        <f t="shared" si="86"/>
        <v>0</v>
      </c>
    </row>
    <row r="232" spans="1:11" ht="12.75" x14ac:dyDescent="0.2">
      <c r="A232" s="358">
        <v>2</v>
      </c>
      <c r="B232" s="359">
        <v>3</v>
      </c>
      <c r="C232" s="359">
        <v>7</v>
      </c>
      <c r="D232" s="359">
        <v>2</v>
      </c>
      <c r="E232" s="359"/>
      <c r="F232" s="371" t="s">
        <v>1669</v>
      </c>
      <c r="G232" s="373">
        <f>+G233+G234+G235+G236</f>
        <v>34509106.149999999</v>
      </c>
      <c r="H232" s="373">
        <f t="shared" ref="H232:I232" si="105">+H233+H234+H235+H236</f>
        <v>1500000</v>
      </c>
      <c r="I232" s="373">
        <f t="shared" si="105"/>
        <v>0</v>
      </c>
      <c r="J232" s="373">
        <f>+J233+J234+J235+J236</f>
        <v>36009106.149999999</v>
      </c>
      <c r="K232" s="53">
        <f>+K233+K234+K235+K236</f>
        <v>3.5750923362826788</v>
      </c>
    </row>
    <row r="233" spans="1:11" ht="12.75" x14ac:dyDescent="0.2">
      <c r="A233" s="362">
        <v>2</v>
      </c>
      <c r="B233" s="363">
        <v>3</v>
      </c>
      <c r="C233" s="363">
        <v>7</v>
      </c>
      <c r="D233" s="363">
        <v>2</v>
      </c>
      <c r="E233" s="363" t="s">
        <v>1493</v>
      </c>
      <c r="F233" s="364" t="s">
        <v>1670</v>
      </c>
      <c r="G233" s="365"/>
      <c r="H233" s="365"/>
      <c r="I233" s="365"/>
      <c r="J233" s="342">
        <f t="shared" si="101"/>
        <v>0</v>
      </c>
      <c r="K233" s="344">
        <f t="shared" si="86"/>
        <v>0</v>
      </c>
    </row>
    <row r="234" spans="1:11" ht="12.75" x14ac:dyDescent="0.2">
      <c r="A234" s="362">
        <v>2</v>
      </c>
      <c r="B234" s="363">
        <v>3</v>
      </c>
      <c r="C234" s="363">
        <v>7</v>
      </c>
      <c r="D234" s="363">
        <v>2</v>
      </c>
      <c r="E234" s="363" t="s">
        <v>1500</v>
      </c>
      <c r="F234" s="364" t="s">
        <v>1671</v>
      </c>
      <c r="G234" s="365">
        <v>34509106.149999999</v>
      </c>
      <c r="H234" s="365"/>
      <c r="I234" s="365"/>
      <c r="J234" s="342">
        <f t="shared" si="101"/>
        <v>34509106.149999999</v>
      </c>
      <c r="K234" s="344">
        <f t="shared" si="86"/>
        <v>3.4261678258523074</v>
      </c>
    </row>
    <row r="235" spans="1:11" ht="12.75" x14ac:dyDescent="0.2">
      <c r="A235" s="362">
        <v>2</v>
      </c>
      <c r="B235" s="363">
        <v>3</v>
      </c>
      <c r="C235" s="363">
        <v>7</v>
      </c>
      <c r="D235" s="363">
        <v>2</v>
      </c>
      <c r="E235" s="363" t="s">
        <v>1495</v>
      </c>
      <c r="F235" s="364" t="s">
        <v>1672</v>
      </c>
      <c r="G235" s="372"/>
      <c r="H235" s="372"/>
      <c r="I235" s="372"/>
      <c r="J235" s="342">
        <f t="shared" si="101"/>
        <v>0</v>
      </c>
      <c r="K235" s="344">
        <f t="shared" si="86"/>
        <v>0</v>
      </c>
    </row>
    <row r="236" spans="1:11" ht="12.75" x14ac:dyDescent="0.2">
      <c r="A236" s="364">
        <v>2</v>
      </c>
      <c r="B236" s="375">
        <v>3</v>
      </c>
      <c r="C236" s="375">
        <v>7</v>
      </c>
      <c r="D236" s="375">
        <v>2</v>
      </c>
      <c r="E236" s="375" t="s">
        <v>1497</v>
      </c>
      <c r="F236" s="366" t="s">
        <v>1673</v>
      </c>
      <c r="G236" s="372"/>
      <c r="H236" s="372">
        <v>1500000</v>
      </c>
      <c r="I236" s="372"/>
      <c r="J236" s="342">
        <f t="shared" si="101"/>
        <v>1500000</v>
      </c>
      <c r="K236" s="344">
        <f t="shared" si="86"/>
        <v>0.14892451043037119</v>
      </c>
    </row>
    <row r="237" spans="1:11" ht="12.75" x14ac:dyDescent="0.2">
      <c r="A237" s="354">
        <v>2</v>
      </c>
      <c r="B237" s="355">
        <v>3</v>
      </c>
      <c r="C237" s="355">
        <v>9</v>
      </c>
      <c r="D237" s="355"/>
      <c r="E237" s="355"/>
      <c r="F237" s="356" t="s">
        <v>1674</v>
      </c>
      <c r="G237" s="357">
        <f>+G238+G241+G244+G246+G248+G250+G252</f>
        <v>25292400</v>
      </c>
      <c r="H237" s="357">
        <f t="shared" ref="H237:K237" si="106">+H238+H241+H244+H246+H248+H250+H252</f>
        <v>12466763.059999999</v>
      </c>
      <c r="I237" s="357">
        <f t="shared" si="106"/>
        <v>0</v>
      </c>
      <c r="J237" s="357">
        <f t="shared" si="106"/>
        <v>37759163.060000002</v>
      </c>
      <c r="K237" s="357">
        <f t="shared" si="106"/>
        <v>3.7488432486473702</v>
      </c>
    </row>
    <row r="238" spans="1:11" ht="12.75" x14ac:dyDescent="0.2">
      <c r="A238" s="358">
        <v>2</v>
      </c>
      <c r="B238" s="359">
        <v>3</v>
      </c>
      <c r="C238" s="359">
        <v>9</v>
      </c>
      <c r="D238" s="359">
        <v>1</v>
      </c>
      <c r="E238" s="359"/>
      <c r="F238" s="371" t="s">
        <v>1675</v>
      </c>
      <c r="G238" s="373">
        <f>+G239+G240</f>
        <v>5000000</v>
      </c>
      <c r="H238" s="373">
        <f t="shared" ref="H238:K238" si="107">+H239+H240</f>
        <v>3573608</v>
      </c>
      <c r="I238" s="373">
        <f t="shared" si="107"/>
        <v>0</v>
      </c>
      <c r="J238" s="373">
        <f t="shared" si="107"/>
        <v>8573608</v>
      </c>
      <c r="K238" s="53">
        <f t="shared" si="107"/>
        <v>0.85121358268127589</v>
      </c>
    </row>
    <row r="239" spans="1:11" ht="12.75" x14ac:dyDescent="0.2">
      <c r="A239" s="362">
        <v>2</v>
      </c>
      <c r="B239" s="363">
        <v>3</v>
      </c>
      <c r="C239" s="363">
        <v>9</v>
      </c>
      <c r="D239" s="363">
        <v>1</v>
      </c>
      <c r="E239" s="363" t="s">
        <v>1491</v>
      </c>
      <c r="F239" s="364" t="s">
        <v>1676</v>
      </c>
      <c r="G239" s="365">
        <v>5000000</v>
      </c>
      <c r="H239" s="365">
        <v>3573608</v>
      </c>
      <c r="I239" s="365"/>
      <c r="J239" s="342">
        <f>SUBTOTAL(9,G239:I239)</f>
        <v>8573608</v>
      </c>
      <c r="K239" s="344">
        <f t="shared" si="86"/>
        <v>0.85121358268127589</v>
      </c>
    </row>
    <row r="240" spans="1:11" ht="12.75" x14ac:dyDescent="0.2">
      <c r="A240" s="362">
        <v>2</v>
      </c>
      <c r="B240" s="363">
        <v>3</v>
      </c>
      <c r="C240" s="363">
        <v>9</v>
      </c>
      <c r="D240" s="363">
        <v>1</v>
      </c>
      <c r="E240" s="363" t="s">
        <v>1493</v>
      </c>
      <c r="F240" s="364" t="s">
        <v>1677</v>
      </c>
      <c r="G240" s="365"/>
      <c r="H240" s="365"/>
      <c r="I240" s="365"/>
      <c r="J240" s="342">
        <f t="shared" si="101"/>
        <v>0</v>
      </c>
      <c r="K240" s="344">
        <f t="shared" si="86"/>
        <v>0</v>
      </c>
    </row>
    <row r="241" spans="1:11" ht="12.75" x14ac:dyDescent="0.2">
      <c r="A241" s="358">
        <v>2</v>
      </c>
      <c r="B241" s="359">
        <v>3</v>
      </c>
      <c r="C241" s="359">
        <v>9</v>
      </c>
      <c r="D241" s="359">
        <v>2</v>
      </c>
      <c r="E241" s="359"/>
      <c r="F241" s="371" t="s">
        <v>1678</v>
      </c>
      <c r="G241" s="373">
        <f>+G242+G243</f>
        <v>3000000</v>
      </c>
      <c r="H241" s="373">
        <f t="shared" ref="H241:K241" si="108">+H242+H243</f>
        <v>1306400</v>
      </c>
      <c r="I241" s="373">
        <f t="shared" si="108"/>
        <v>0</v>
      </c>
      <c r="J241" s="373">
        <f t="shared" si="108"/>
        <v>4306400</v>
      </c>
      <c r="K241" s="53">
        <f t="shared" si="108"/>
        <v>0.42755234114490032</v>
      </c>
    </row>
    <row r="242" spans="1:11" ht="12.75" x14ac:dyDescent="0.2">
      <c r="A242" s="362">
        <v>2</v>
      </c>
      <c r="B242" s="363">
        <v>3</v>
      </c>
      <c r="C242" s="363">
        <v>9</v>
      </c>
      <c r="D242" s="363">
        <v>2</v>
      </c>
      <c r="E242" s="363" t="s">
        <v>1491</v>
      </c>
      <c r="F242" s="364" t="s">
        <v>1679</v>
      </c>
      <c r="G242" s="365">
        <v>3000000</v>
      </c>
      <c r="H242" s="365">
        <v>1306400</v>
      </c>
      <c r="I242" s="365"/>
      <c r="J242" s="342">
        <f>SUBTOTAL(9,G242:I242)</f>
        <v>4306400</v>
      </c>
      <c r="K242" s="344">
        <f t="shared" si="86"/>
        <v>0.42755234114490032</v>
      </c>
    </row>
    <row r="243" spans="1:11" ht="12.75" x14ac:dyDescent="0.2">
      <c r="A243" s="362">
        <v>2</v>
      </c>
      <c r="B243" s="363">
        <v>3</v>
      </c>
      <c r="C243" s="363">
        <v>9</v>
      </c>
      <c r="D243" s="363">
        <v>2</v>
      </c>
      <c r="E243" s="363" t="s">
        <v>1493</v>
      </c>
      <c r="F243" s="364" t="s">
        <v>1680</v>
      </c>
      <c r="G243" s="365"/>
      <c r="H243" s="365"/>
      <c r="I243" s="365"/>
      <c r="J243" s="342">
        <f t="shared" si="101"/>
        <v>0</v>
      </c>
      <c r="K243" s="344">
        <f t="shared" si="86"/>
        <v>0</v>
      </c>
    </row>
    <row r="244" spans="1:11" ht="12.75" x14ac:dyDescent="0.2">
      <c r="A244" s="358">
        <v>2</v>
      </c>
      <c r="B244" s="359">
        <v>3</v>
      </c>
      <c r="C244" s="359">
        <v>9</v>
      </c>
      <c r="D244" s="359">
        <v>3</v>
      </c>
      <c r="E244" s="359"/>
      <c r="F244" s="371" t="s">
        <v>1681</v>
      </c>
      <c r="G244" s="373">
        <f>+G245</f>
        <v>14992400</v>
      </c>
      <c r="H244" s="373">
        <f t="shared" ref="H244:K244" si="109">+H245</f>
        <v>5286755.0599999996</v>
      </c>
      <c r="I244" s="373">
        <f t="shared" si="109"/>
        <v>0</v>
      </c>
      <c r="J244" s="373">
        <f t="shared" si="109"/>
        <v>20279155.059999999</v>
      </c>
      <c r="K244" s="53">
        <f t="shared" si="109"/>
        <v>2.0133754928347227</v>
      </c>
    </row>
    <row r="245" spans="1:11" ht="12.75" x14ac:dyDescent="0.2">
      <c r="A245" s="362">
        <v>2</v>
      </c>
      <c r="B245" s="363">
        <v>3</v>
      </c>
      <c r="C245" s="363">
        <v>9</v>
      </c>
      <c r="D245" s="363">
        <v>3</v>
      </c>
      <c r="E245" s="363" t="s">
        <v>1491</v>
      </c>
      <c r="F245" s="364" t="s">
        <v>1681</v>
      </c>
      <c r="G245" s="365">
        <v>14992400</v>
      </c>
      <c r="H245" s="365">
        <v>5286755.0599999996</v>
      </c>
      <c r="I245" s="365"/>
      <c r="J245" s="342">
        <f t="shared" si="101"/>
        <v>20279155.059999999</v>
      </c>
      <c r="K245" s="344">
        <f t="shared" si="86"/>
        <v>2.0133754928347227</v>
      </c>
    </row>
    <row r="246" spans="1:11" ht="12.75" x14ac:dyDescent="0.2">
      <c r="A246" s="358">
        <v>2</v>
      </c>
      <c r="B246" s="359">
        <v>3</v>
      </c>
      <c r="C246" s="359">
        <v>9</v>
      </c>
      <c r="D246" s="359">
        <v>5</v>
      </c>
      <c r="E246" s="359"/>
      <c r="F246" s="371" t="s">
        <v>1682</v>
      </c>
      <c r="G246" s="373">
        <f>+G247</f>
        <v>2300000</v>
      </c>
      <c r="H246" s="373">
        <f t="shared" ref="H246:K246" si="110">+H247</f>
        <v>0</v>
      </c>
      <c r="I246" s="373">
        <f t="shared" si="110"/>
        <v>0</v>
      </c>
      <c r="J246" s="373">
        <f t="shared" si="110"/>
        <v>2300000</v>
      </c>
      <c r="K246" s="53">
        <f t="shared" si="110"/>
        <v>0.22835091599323581</v>
      </c>
    </row>
    <row r="247" spans="1:11" ht="12.75" x14ac:dyDescent="0.2">
      <c r="A247" s="362">
        <v>2</v>
      </c>
      <c r="B247" s="363">
        <v>3</v>
      </c>
      <c r="C247" s="363">
        <v>9</v>
      </c>
      <c r="D247" s="363">
        <v>5</v>
      </c>
      <c r="E247" s="363" t="s">
        <v>1491</v>
      </c>
      <c r="F247" s="364" t="s">
        <v>1682</v>
      </c>
      <c r="G247" s="372">
        <v>2300000</v>
      </c>
      <c r="H247" s="372"/>
      <c r="I247" s="372"/>
      <c r="J247" s="342">
        <f t="shared" si="101"/>
        <v>2300000</v>
      </c>
      <c r="K247" s="344">
        <f t="shared" si="86"/>
        <v>0.22835091599323581</v>
      </c>
    </row>
    <row r="248" spans="1:11" ht="12.75" x14ac:dyDescent="0.2">
      <c r="A248" s="358">
        <v>2</v>
      </c>
      <c r="B248" s="359">
        <v>3</v>
      </c>
      <c r="C248" s="359">
        <v>9</v>
      </c>
      <c r="D248" s="359">
        <v>6</v>
      </c>
      <c r="E248" s="359"/>
      <c r="F248" s="371" t="s">
        <v>1683</v>
      </c>
      <c r="G248" s="373">
        <f>+G249</f>
        <v>0</v>
      </c>
      <c r="H248" s="373">
        <f t="shared" ref="H248:K248" si="111">+H249</f>
        <v>1500000</v>
      </c>
      <c r="I248" s="373">
        <f t="shared" si="111"/>
        <v>0</v>
      </c>
      <c r="J248" s="373">
        <f t="shared" si="111"/>
        <v>1500000</v>
      </c>
      <c r="K248" s="53">
        <f t="shared" si="111"/>
        <v>0.14892451043037119</v>
      </c>
    </row>
    <row r="249" spans="1:11" ht="12.75" x14ac:dyDescent="0.2">
      <c r="A249" s="362">
        <v>2</v>
      </c>
      <c r="B249" s="363">
        <v>3</v>
      </c>
      <c r="C249" s="363">
        <v>9</v>
      </c>
      <c r="D249" s="363">
        <v>6</v>
      </c>
      <c r="E249" s="363" t="s">
        <v>1491</v>
      </c>
      <c r="F249" s="364" t="s">
        <v>1683</v>
      </c>
      <c r="G249" s="365"/>
      <c r="H249" s="365">
        <v>1500000</v>
      </c>
      <c r="I249" s="365"/>
      <c r="J249" s="342">
        <f t="shared" si="101"/>
        <v>1500000</v>
      </c>
      <c r="K249" s="344">
        <f t="shared" si="86"/>
        <v>0.14892451043037119</v>
      </c>
    </row>
    <row r="250" spans="1:11" ht="12.75" x14ac:dyDescent="0.2">
      <c r="A250" s="358">
        <v>2</v>
      </c>
      <c r="B250" s="359">
        <v>3</v>
      </c>
      <c r="C250" s="359">
        <v>9</v>
      </c>
      <c r="D250" s="359">
        <v>8</v>
      </c>
      <c r="E250" s="359"/>
      <c r="F250" s="371" t="s">
        <v>1684</v>
      </c>
      <c r="G250" s="373">
        <f>+G251</f>
        <v>0</v>
      </c>
      <c r="H250" s="373">
        <f t="shared" ref="H250:K250" si="112">+H251</f>
        <v>800000</v>
      </c>
      <c r="I250" s="373">
        <f t="shared" si="112"/>
        <v>0</v>
      </c>
      <c r="J250" s="373">
        <f t="shared" si="112"/>
        <v>800000</v>
      </c>
      <c r="K250" s="53">
        <f t="shared" si="112"/>
        <v>7.9426405562864622E-2</v>
      </c>
    </row>
    <row r="251" spans="1:11" ht="12.75" x14ac:dyDescent="0.2">
      <c r="A251" s="362">
        <v>2</v>
      </c>
      <c r="B251" s="363">
        <v>3</v>
      </c>
      <c r="C251" s="363">
        <v>9</v>
      </c>
      <c r="D251" s="363">
        <v>8</v>
      </c>
      <c r="E251" s="363" t="s">
        <v>1491</v>
      </c>
      <c r="F251" s="364" t="s">
        <v>1684</v>
      </c>
      <c r="G251" s="372"/>
      <c r="H251" s="372">
        <v>800000</v>
      </c>
      <c r="I251" s="372"/>
      <c r="J251" s="342">
        <f t="shared" si="101"/>
        <v>800000</v>
      </c>
      <c r="K251" s="344">
        <f t="shared" si="86"/>
        <v>7.9426405562864622E-2</v>
      </c>
    </row>
    <row r="252" spans="1:11" ht="12.75" x14ac:dyDescent="0.2">
      <c r="A252" s="358">
        <v>2</v>
      </c>
      <c r="B252" s="359">
        <v>3</v>
      </c>
      <c r="C252" s="359">
        <v>9</v>
      </c>
      <c r="D252" s="359">
        <v>9</v>
      </c>
      <c r="E252" s="359"/>
      <c r="F252" s="371" t="s">
        <v>1685</v>
      </c>
      <c r="G252" s="373">
        <f>+G253</f>
        <v>0</v>
      </c>
      <c r="H252" s="373">
        <f t="shared" ref="H252:K252" si="113">+H253</f>
        <v>0</v>
      </c>
      <c r="I252" s="373">
        <f t="shared" si="113"/>
        <v>0</v>
      </c>
      <c r="J252" s="373">
        <f t="shared" si="113"/>
        <v>0</v>
      </c>
      <c r="K252" s="53">
        <f t="shared" si="113"/>
        <v>0</v>
      </c>
    </row>
    <row r="253" spans="1:11" ht="12.75" x14ac:dyDescent="0.2">
      <c r="A253" s="362">
        <v>2</v>
      </c>
      <c r="B253" s="363">
        <v>3</v>
      </c>
      <c r="C253" s="363">
        <v>9</v>
      </c>
      <c r="D253" s="363">
        <v>9</v>
      </c>
      <c r="E253" s="363" t="s">
        <v>1491</v>
      </c>
      <c r="F253" s="364" t="s">
        <v>1685</v>
      </c>
      <c r="G253" s="365"/>
      <c r="H253" s="365"/>
      <c r="I253" s="365"/>
      <c r="J253" s="342">
        <f t="shared" si="101"/>
        <v>0</v>
      </c>
      <c r="K253" s="344">
        <f t="shared" si="86"/>
        <v>0</v>
      </c>
    </row>
    <row r="254" spans="1:11" ht="12.75" x14ac:dyDescent="0.2">
      <c r="A254" s="350">
        <v>2</v>
      </c>
      <c r="B254" s="351">
        <v>4</v>
      </c>
      <c r="C254" s="351"/>
      <c r="D254" s="351"/>
      <c r="E254" s="351"/>
      <c r="F254" s="352" t="s">
        <v>1443</v>
      </c>
      <c r="G254" s="353">
        <f>+G262+G265</f>
        <v>0</v>
      </c>
      <c r="H254" s="353">
        <f t="shared" ref="H254:K254" si="114">+H262+H265</f>
        <v>0</v>
      </c>
      <c r="I254" s="353">
        <f t="shared" si="114"/>
        <v>0</v>
      </c>
      <c r="J254" s="353">
        <f t="shared" si="114"/>
        <v>0</v>
      </c>
      <c r="K254" s="353">
        <f t="shared" si="114"/>
        <v>0</v>
      </c>
    </row>
    <row r="255" spans="1:11" ht="12.75" x14ac:dyDescent="0.2">
      <c r="A255" s="358">
        <v>2</v>
      </c>
      <c r="B255" s="359">
        <v>4</v>
      </c>
      <c r="C255" s="359">
        <v>1</v>
      </c>
      <c r="D255" s="359">
        <v>2</v>
      </c>
      <c r="E255" s="359"/>
      <c r="F255" s="371" t="s">
        <v>1687</v>
      </c>
      <c r="G255" s="373">
        <f>+G256+G257</f>
        <v>0</v>
      </c>
      <c r="H255" s="373">
        <f t="shared" ref="H255:K255" si="115">+H256+H257</f>
        <v>0</v>
      </c>
      <c r="I255" s="373">
        <f t="shared" si="115"/>
        <v>0</v>
      </c>
      <c r="J255" s="373">
        <f t="shared" si="115"/>
        <v>0</v>
      </c>
      <c r="K255" s="53">
        <f t="shared" si="115"/>
        <v>0</v>
      </c>
    </row>
    <row r="256" spans="1:11" ht="12.75" x14ac:dyDescent="0.2">
      <c r="A256" s="362">
        <v>2</v>
      </c>
      <c r="B256" s="363">
        <v>4</v>
      </c>
      <c r="C256" s="363">
        <v>1</v>
      </c>
      <c r="D256" s="363">
        <v>2</v>
      </c>
      <c r="E256" s="363" t="s">
        <v>1491</v>
      </c>
      <c r="F256" s="366" t="s">
        <v>1688</v>
      </c>
      <c r="G256" s="365"/>
      <c r="H256" s="365"/>
      <c r="I256" s="365"/>
      <c r="J256" s="342">
        <f t="shared" si="101"/>
        <v>0</v>
      </c>
      <c r="K256" s="344">
        <f t="shared" si="86"/>
        <v>0</v>
      </c>
    </row>
    <row r="257" spans="1:11" ht="12.75" x14ac:dyDescent="0.2">
      <c r="A257" s="362">
        <v>2</v>
      </c>
      <c r="B257" s="363">
        <v>4</v>
      </c>
      <c r="C257" s="363">
        <v>1</v>
      </c>
      <c r="D257" s="363">
        <v>2</v>
      </c>
      <c r="E257" s="363" t="s">
        <v>1493</v>
      </c>
      <c r="F257" s="366" t="s">
        <v>1689</v>
      </c>
      <c r="G257" s="365"/>
      <c r="H257" s="365"/>
      <c r="I257" s="365"/>
      <c r="J257" s="342">
        <f t="shared" si="101"/>
        <v>0</v>
      </c>
      <c r="K257" s="344">
        <f t="shared" ref="K257:K320" si="116">IFERROR(J257/$J$18*100,"0.00")</f>
        <v>0</v>
      </c>
    </row>
    <row r="258" spans="1:11" ht="12.75" x14ac:dyDescent="0.2">
      <c r="A258" s="358">
        <v>2</v>
      </c>
      <c r="B258" s="359">
        <v>4</v>
      </c>
      <c r="C258" s="359">
        <v>1</v>
      </c>
      <c r="D258" s="359">
        <v>5</v>
      </c>
      <c r="E258" s="359"/>
      <c r="F258" s="360" t="s">
        <v>1690</v>
      </c>
      <c r="G258" s="361">
        <f>+G259</f>
        <v>0</v>
      </c>
      <c r="H258" s="361">
        <f t="shared" ref="H258:K258" si="117">+H259</f>
        <v>0</v>
      </c>
      <c r="I258" s="361">
        <f t="shared" si="117"/>
        <v>0</v>
      </c>
      <c r="J258" s="361">
        <f t="shared" si="117"/>
        <v>0</v>
      </c>
      <c r="K258" s="53">
        <f t="shared" si="117"/>
        <v>0</v>
      </c>
    </row>
    <row r="259" spans="1:11" ht="12.75" x14ac:dyDescent="0.2">
      <c r="A259" s="362">
        <v>2</v>
      </c>
      <c r="B259" s="363">
        <v>4</v>
      </c>
      <c r="C259" s="363">
        <v>1</v>
      </c>
      <c r="D259" s="363">
        <v>5</v>
      </c>
      <c r="E259" s="363" t="s">
        <v>1491</v>
      </c>
      <c r="F259" s="366" t="s">
        <v>1690</v>
      </c>
      <c r="G259" s="372"/>
      <c r="H259" s="372"/>
      <c r="I259" s="372"/>
      <c r="J259" s="342">
        <f t="shared" si="101"/>
        <v>0</v>
      </c>
      <c r="K259" s="344">
        <f t="shared" si="116"/>
        <v>0</v>
      </c>
    </row>
    <row r="260" spans="1:11" ht="12.75" x14ac:dyDescent="0.2">
      <c r="A260" s="358">
        <v>2</v>
      </c>
      <c r="B260" s="359">
        <v>4</v>
      </c>
      <c r="C260" s="359">
        <v>1</v>
      </c>
      <c r="D260" s="359">
        <v>6</v>
      </c>
      <c r="E260" s="363"/>
      <c r="F260" s="360" t="s">
        <v>1691</v>
      </c>
      <c r="G260" s="373">
        <f>+G261</f>
        <v>0</v>
      </c>
      <c r="H260" s="373">
        <f t="shared" ref="H260:K260" si="118">+H261</f>
        <v>0</v>
      </c>
      <c r="I260" s="373">
        <f t="shared" si="118"/>
        <v>0</v>
      </c>
      <c r="J260" s="373">
        <f t="shared" si="118"/>
        <v>0</v>
      </c>
      <c r="K260" s="53">
        <f t="shared" si="118"/>
        <v>0</v>
      </c>
    </row>
    <row r="261" spans="1:11" ht="12.75" x14ac:dyDescent="0.2">
      <c r="A261" s="362">
        <v>2</v>
      </c>
      <c r="B261" s="363">
        <v>4</v>
      </c>
      <c r="C261" s="363">
        <v>1</v>
      </c>
      <c r="D261" s="363">
        <v>6</v>
      </c>
      <c r="E261" s="363" t="s">
        <v>1491</v>
      </c>
      <c r="F261" s="366" t="s">
        <v>1692</v>
      </c>
      <c r="G261" s="372"/>
      <c r="H261" s="372"/>
      <c r="I261" s="372"/>
      <c r="J261" s="342">
        <f t="shared" si="101"/>
        <v>0</v>
      </c>
      <c r="K261" s="344">
        <f t="shared" si="116"/>
        <v>0</v>
      </c>
    </row>
    <row r="262" spans="1:11" ht="12.75" x14ac:dyDescent="0.2">
      <c r="A262" s="354">
        <v>2</v>
      </c>
      <c r="B262" s="355">
        <v>4</v>
      </c>
      <c r="C262" s="355">
        <v>4</v>
      </c>
      <c r="D262" s="355"/>
      <c r="E262" s="355"/>
      <c r="F262" s="356" t="s">
        <v>1693</v>
      </c>
      <c r="G262" s="357">
        <f>+G263</f>
        <v>0</v>
      </c>
      <c r="H262" s="357">
        <f t="shared" ref="H262:K263" si="119">+H263</f>
        <v>0</v>
      </c>
      <c r="I262" s="357">
        <f t="shared" si="119"/>
        <v>0</v>
      </c>
      <c r="J262" s="357">
        <f t="shared" si="119"/>
        <v>0</v>
      </c>
      <c r="K262" s="378">
        <f t="shared" si="119"/>
        <v>0</v>
      </c>
    </row>
    <row r="263" spans="1:11" ht="12.75" x14ac:dyDescent="0.2">
      <c r="A263" s="376">
        <v>2</v>
      </c>
      <c r="B263" s="359">
        <v>4</v>
      </c>
      <c r="C263" s="359">
        <v>4</v>
      </c>
      <c r="D263" s="359">
        <v>1</v>
      </c>
      <c r="E263" s="359"/>
      <c r="F263" s="360" t="s">
        <v>1694</v>
      </c>
      <c r="G263" s="373">
        <f>+G264</f>
        <v>0</v>
      </c>
      <c r="H263" s="373">
        <f t="shared" si="119"/>
        <v>0</v>
      </c>
      <c r="I263" s="373">
        <f t="shared" si="119"/>
        <v>0</v>
      </c>
      <c r="J263" s="373">
        <f t="shared" si="119"/>
        <v>0</v>
      </c>
      <c r="K263" s="53">
        <f t="shared" si="119"/>
        <v>0</v>
      </c>
    </row>
    <row r="264" spans="1:11" ht="22.5" x14ac:dyDescent="0.2">
      <c r="A264" s="377">
        <v>2</v>
      </c>
      <c r="B264" s="363">
        <v>4</v>
      </c>
      <c r="C264" s="363">
        <v>4</v>
      </c>
      <c r="D264" s="363">
        <v>1</v>
      </c>
      <c r="E264" s="363" t="s">
        <v>1500</v>
      </c>
      <c r="F264" s="366" t="s">
        <v>1695</v>
      </c>
      <c r="G264" s="365"/>
      <c r="H264" s="27"/>
      <c r="I264" s="27"/>
      <c r="J264" s="342">
        <f t="shared" si="101"/>
        <v>0</v>
      </c>
      <c r="K264" s="344">
        <f t="shared" si="116"/>
        <v>0</v>
      </c>
    </row>
    <row r="265" spans="1:11" ht="12.75" x14ac:dyDescent="0.2">
      <c r="A265" s="354">
        <v>2</v>
      </c>
      <c r="B265" s="355">
        <v>4</v>
      </c>
      <c r="C265" s="355">
        <v>9</v>
      </c>
      <c r="D265" s="355"/>
      <c r="E265" s="355"/>
      <c r="F265" s="356" t="s">
        <v>1696</v>
      </c>
      <c r="G265" s="357">
        <f>+G266+G268</f>
        <v>0</v>
      </c>
      <c r="H265" s="357">
        <f t="shared" ref="H265:K265" si="120">+H266+H268</f>
        <v>0</v>
      </c>
      <c r="I265" s="357">
        <f t="shared" si="120"/>
        <v>0</v>
      </c>
      <c r="J265" s="357">
        <f t="shared" si="120"/>
        <v>0</v>
      </c>
      <c r="K265" s="357">
        <f t="shared" si="120"/>
        <v>0</v>
      </c>
    </row>
    <row r="266" spans="1:11" ht="12.75" x14ac:dyDescent="0.2">
      <c r="A266" s="358">
        <v>2</v>
      </c>
      <c r="B266" s="359">
        <v>4</v>
      </c>
      <c r="C266" s="359">
        <v>9</v>
      </c>
      <c r="D266" s="359">
        <v>1</v>
      </c>
      <c r="E266" s="359"/>
      <c r="F266" s="360" t="s">
        <v>1696</v>
      </c>
      <c r="G266" s="373">
        <f>+G267</f>
        <v>0</v>
      </c>
      <c r="H266" s="373">
        <f t="shared" ref="H266:K266" si="121">+H267</f>
        <v>0</v>
      </c>
      <c r="I266" s="373">
        <f t="shared" si="121"/>
        <v>0</v>
      </c>
      <c r="J266" s="373">
        <f t="shared" si="121"/>
        <v>0</v>
      </c>
      <c r="K266" s="53">
        <f t="shared" si="121"/>
        <v>0</v>
      </c>
    </row>
    <row r="267" spans="1:11" ht="12.75" x14ac:dyDescent="0.2">
      <c r="A267" s="362">
        <v>2</v>
      </c>
      <c r="B267" s="363">
        <v>4</v>
      </c>
      <c r="C267" s="363">
        <v>9</v>
      </c>
      <c r="D267" s="363">
        <v>1</v>
      </c>
      <c r="E267" s="363" t="s">
        <v>1491</v>
      </c>
      <c r="F267" s="366" t="s">
        <v>1696</v>
      </c>
      <c r="G267" s="372"/>
      <c r="H267" s="372"/>
      <c r="I267" s="372"/>
      <c r="J267" s="342"/>
      <c r="K267" s="344">
        <f t="shared" si="116"/>
        <v>0</v>
      </c>
    </row>
    <row r="268" spans="1:11" ht="12.75" x14ac:dyDescent="0.2">
      <c r="A268" s="358">
        <v>2</v>
      </c>
      <c r="B268" s="359">
        <v>4</v>
      </c>
      <c r="C268" s="359">
        <v>9</v>
      </c>
      <c r="D268" s="359">
        <v>4</v>
      </c>
      <c r="E268" s="359"/>
      <c r="F268" s="360" t="s">
        <v>1697</v>
      </c>
      <c r="G268" s="373">
        <f>+G269</f>
        <v>0</v>
      </c>
      <c r="H268" s="373">
        <f t="shared" ref="H268:K268" si="122">+H269</f>
        <v>0</v>
      </c>
      <c r="I268" s="373">
        <f t="shared" si="122"/>
        <v>0</v>
      </c>
      <c r="J268" s="373">
        <f t="shared" si="122"/>
        <v>0</v>
      </c>
      <c r="K268" s="53">
        <f t="shared" si="122"/>
        <v>0</v>
      </c>
    </row>
    <row r="269" spans="1:11" ht="12.75" x14ac:dyDescent="0.2">
      <c r="A269" s="362">
        <v>2</v>
      </c>
      <c r="B269" s="363">
        <v>4</v>
      </c>
      <c r="C269" s="363">
        <v>9</v>
      </c>
      <c r="D269" s="363">
        <v>4</v>
      </c>
      <c r="E269" s="363" t="s">
        <v>1491</v>
      </c>
      <c r="F269" s="366" t="s">
        <v>1697</v>
      </c>
      <c r="G269" s="372"/>
      <c r="H269" s="372"/>
      <c r="I269" s="372"/>
      <c r="J269" s="379"/>
      <c r="K269" s="344">
        <f t="shared" si="116"/>
        <v>0</v>
      </c>
    </row>
    <row r="270" spans="1:11" ht="12.75" x14ac:dyDescent="0.2">
      <c r="A270" s="350">
        <v>2</v>
      </c>
      <c r="B270" s="351">
        <v>6</v>
      </c>
      <c r="C270" s="351"/>
      <c r="D270" s="351"/>
      <c r="E270" s="351"/>
      <c r="F270" s="352" t="s">
        <v>1698</v>
      </c>
      <c r="G270" s="353">
        <f>+G271+G282+G289+G294+G301+G310+G313</f>
        <v>12113012.5</v>
      </c>
      <c r="H270" s="353">
        <f t="shared" ref="H270:K270" si="123">+H271+H282+H289+H294+H301+H310+H313</f>
        <v>16312776.24</v>
      </c>
      <c r="I270" s="353">
        <f t="shared" si="123"/>
        <v>0</v>
      </c>
      <c r="J270" s="353">
        <f t="shared" si="123"/>
        <v>56025788.740000002</v>
      </c>
      <c r="K270" s="353">
        <f t="shared" si="123"/>
        <v>5.5624087730532681</v>
      </c>
    </row>
    <row r="271" spans="1:11" ht="12.75" x14ac:dyDescent="0.2">
      <c r="A271" s="354">
        <v>2</v>
      </c>
      <c r="B271" s="355">
        <v>6</v>
      </c>
      <c r="C271" s="355">
        <v>1</v>
      </c>
      <c r="D271" s="355"/>
      <c r="E271" s="355"/>
      <c r="F271" s="356" t="s">
        <v>1699</v>
      </c>
      <c r="G271" s="357">
        <f>+G272+G274+G276+G278+G280</f>
        <v>7113012.5</v>
      </c>
      <c r="H271" s="357">
        <f t="shared" ref="H271:K271" si="124">+H272+H274+H276+H278+H280</f>
        <v>2600000</v>
      </c>
      <c r="I271" s="357">
        <f t="shared" si="124"/>
        <v>0</v>
      </c>
      <c r="J271" s="357">
        <f t="shared" si="124"/>
        <v>9713012.5</v>
      </c>
      <c r="K271" s="357">
        <f t="shared" si="124"/>
        <v>0.96433708757771719</v>
      </c>
    </row>
    <row r="272" spans="1:11" ht="12.75" x14ac:dyDescent="0.2">
      <c r="A272" s="358">
        <v>2</v>
      </c>
      <c r="B272" s="359">
        <v>6</v>
      </c>
      <c r="C272" s="359">
        <v>1</v>
      </c>
      <c r="D272" s="359">
        <v>1</v>
      </c>
      <c r="E272" s="359"/>
      <c r="F272" s="371" t="s">
        <v>1700</v>
      </c>
      <c r="G272" s="373">
        <f>+G273</f>
        <v>3513012.5</v>
      </c>
      <c r="H272" s="373">
        <f t="shared" ref="H272:K272" si="125">+H273</f>
        <v>2000000</v>
      </c>
      <c r="I272" s="373">
        <f t="shared" si="125"/>
        <v>0</v>
      </c>
      <c r="J272" s="373">
        <f t="shared" si="125"/>
        <v>5513012.5</v>
      </c>
      <c r="K272" s="53">
        <f t="shared" si="125"/>
        <v>0.54734845837267776</v>
      </c>
    </row>
    <row r="273" spans="1:11" ht="12.75" x14ac:dyDescent="0.2">
      <c r="A273" s="362">
        <v>2</v>
      </c>
      <c r="B273" s="363">
        <v>6</v>
      </c>
      <c r="C273" s="363">
        <v>1</v>
      </c>
      <c r="D273" s="363">
        <v>1</v>
      </c>
      <c r="E273" s="363" t="s">
        <v>1491</v>
      </c>
      <c r="F273" s="364" t="s">
        <v>1700</v>
      </c>
      <c r="G273" s="372">
        <v>3513012.5</v>
      </c>
      <c r="H273" s="27">
        <v>2000000</v>
      </c>
      <c r="I273" s="27"/>
      <c r="J273" s="342">
        <f>SUBTOTAL(9,G273:I273)</f>
        <v>5513012.5</v>
      </c>
      <c r="K273" s="344">
        <f t="shared" si="116"/>
        <v>0.54734845837267776</v>
      </c>
    </row>
    <row r="274" spans="1:11" ht="12.75" x14ac:dyDescent="0.2">
      <c r="A274" s="358">
        <v>2</v>
      </c>
      <c r="B274" s="359">
        <v>6</v>
      </c>
      <c r="C274" s="359">
        <v>1</v>
      </c>
      <c r="D274" s="359">
        <v>2</v>
      </c>
      <c r="E274" s="359"/>
      <c r="F274" s="371" t="s">
        <v>1701</v>
      </c>
      <c r="G274" s="373">
        <f>+G275</f>
        <v>3600000</v>
      </c>
      <c r="H274" s="373">
        <f t="shared" ref="H274:K274" si="126">+H275</f>
        <v>0</v>
      </c>
      <c r="I274" s="373">
        <f t="shared" si="126"/>
        <v>0</v>
      </c>
      <c r="J274" s="373">
        <f t="shared" si="126"/>
        <v>3600000</v>
      </c>
      <c r="K274" s="53">
        <f t="shared" si="126"/>
        <v>0.35741882503289085</v>
      </c>
    </row>
    <row r="275" spans="1:11" ht="12.75" x14ac:dyDescent="0.2">
      <c r="A275" s="362">
        <v>2</v>
      </c>
      <c r="B275" s="363">
        <v>6</v>
      </c>
      <c r="C275" s="363">
        <v>1</v>
      </c>
      <c r="D275" s="363">
        <v>2</v>
      </c>
      <c r="E275" s="363" t="s">
        <v>1491</v>
      </c>
      <c r="F275" s="366" t="s">
        <v>1701</v>
      </c>
      <c r="G275" s="372">
        <v>3600000</v>
      </c>
      <c r="H275" s="28"/>
      <c r="I275" s="28"/>
      <c r="J275" s="342">
        <f>SUBTOTAL(9,G275:I275)</f>
        <v>3600000</v>
      </c>
      <c r="K275" s="344">
        <f t="shared" si="116"/>
        <v>0.35741882503289085</v>
      </c>
    </row>
    <row r="276" spans="1:11" ht="12.75" x14ac:dyDescent="0.2">
      <c r="A276" s="358">
        <v>2</v>
      </c>
      <c r="B276" s="359">
        <v>6</v>
      </c>
      <c r="C276" s="359">
        <v>1</v>
      </c>
      <c r="D276" s="359">
        <v>3</v>
      </c>
      <c r="E276" s="359"/>
      <c r="F276" s="360" t="s">
        <v>1702</v>
      </c>
      <c r="G276" s="373">
        <f>+G277</f>
        <v>0</v>
      </c>
      <c r="H276" s="373">
        <f t="shared" ref="H276:K276" si="127">+H277</f>
        <v>100000</v>
      </c>
      <c r="I276" s="373">
        <f t="shared" si="127"/>
        <v>0</v>
      </c>
      <c r="J276" s="373">
        <f t="shared" si="127"/>
        <v>100000</v>
      </c>
      <c r="K276" s="53">
        <f t="shared" si="127"/>
        <v>9.9283006953580777E-3</v>
      </c>
    </row>
    <row r="277" spans="1:11" ht="12.75" x14ac:dyDescent="0.2">
      <c r="A277" s="362">
        <v>2</v>
      </c>
      <c r="B277" s="363">
        <v>6</v>
      </c>
      <c r="C277" s="363">
        <v>1</v>
      </c>
      <c r="D277" s="363">
        <v>3</v>
      </c>
      <c r="E277" s="363" t="s">
        <v>1491</v>
      </c>
      <c r="F277" s="366" t="s">
        <v>1702</v>
      </c>
      <c r="G277" s="372"/>
      <c r="H277" s="27">
        <v>100000</v>
      </c>
      <c r="I277" s="27"/>
      <c r="J277" s="342">
        <f>SUBTOTAL(9,G277:I277)</f>
        <v>100000</v>
      </c>
      <c r="K277" s="344">
        <f t="shared" si="116"/>
        <v>9.9283006953580777E-3</v>
      </c>
    </row>
    <row r="278" spans="1:11" ht="12.75" x14ac:dyDescent="0.2">
      <c r="A278" s="358">
        <v>2</v>
      </c>
      <c r="B278" s="359">
        <v>6</v>
      </c>
      <c r="C278" s="359">
        <v>1</v>
      </c>
      <c r="D278" s="359">
        <v>4</v>
      </c>
      <c r="E278" s="359"/>
      <c r="F278" s="371" t="s">
        <v>1703</v>
      </c>
      <c r="G278" s="373">
        <f>+G279</f>
        <v>0</v>
      </c>
      <c r="H278" s="373">
        <f t="shared" ref="H278:K278" si="128">+H279</f>
        <v>500000</v>
      </c>
      <c r="I278" s="373">
        <f t="shared" si="128"/>
        <v>0</v>
      </c>
      <c r="J278" s="373">
        <f t="shared" si="128"/>
        <v>500000</v>
      </c>
      <c r="K278" s="53">
        <f t="shared" si="128"/>
        <v>4.9641503476790388E-2</v>
      </c>
    </row>
    <row r="279" spans="1:11" ht="12.75" x14ac:dyDescent="0.2">
      <c r="A279" s="362">
        <v>2</v>
      </c>
      <c r="B279" s="363">
        <v>6</v>
      </c>
      <c r="C279" s="363">
        <v>1</v>
      </c>
      <c r="D279" s="363">
        <v>4</v>
      </c>
      <c r="E279" s="363" t="s">
        <v>1491</v>
      </c>
      <c r="F279" s="366" t="s">
        <v>1703</v>
      </c>
      <c r="G279" s="372"/>
      <c r="H279" s="28">
        <v>500000</v>
      </c>
      <c r="I279" s="28"/>
      <c r="J279" s="342">
        <f>SUBTOTAL(9,G279:I279)</f>
        <v>500000</v>
      </c>
      <c r="K279" s="344">
        <f t="shared" si="116"/>
        <v>4.9641503476790388E-2</v>
      </c>
    </row>
    <row r="280" spans="1:11" ht="12.75" x14ac:dyDescent="0.2">
      <c r="A280" s="358">
        <v>2</v>
      </c>
      <c r="B280" s="359">
        <v>6</v>
      </c>
      <c r="C280" s="359">
        <v>1</v>
      </c>
      <c r="D280" s="359">
        <v>9</v>
      </c>
      <c r="E280" s="359"/>
      <c r="F280" s="371" t="s">
        <v>1704</v>
      </c>
      <c r="G280" s="373">
        <f>+G281</f>
        <v>0</v>
      </c>
      <c r="H280" s="373">
        <f t="shared" ref="H280:K280" si="129">+H281</f>
        <v>0</v>
      </c>
      <c r="I280" s="373">
        <f t="shared" si="129"/>
        <v>0</v>
      </c>
      <c r="J280" s="373">
        <f t="shared" si="129"/>
        <v>0</v>
      </c>
      <c r="K280" s="53">
        <f t="shared" si="129"/>
        <v>0</v>
      </c>
    </row>
    <row r="281" spans="1:11" ht="12.75" x14ac:dyDescent="0.2">
      <c r="A281" s="362">
        <v>2</v>
      </c>
      <c r="B281" s="363">
        <v>6</v>
      </c>
      <c r="C281" s="363">
        <v>1</v>
      </c>
      <c r="D281" s="363">
        <v>9</v>
      </c>
      <c r="E281" s="363" t="s">
        <v>1491</v>
      </c>
      <c r="F281" s="366" t="s">
        <v>1704</v>
      </c>
      <c r="G281" s="372"/>
      <c r="H281" s="27"/>
      <c r="I281" s="27"/>
      <c r="J281" s="342">
        <f t="shared" ref="J281:J286" si="130">SUBTOTAL(9,G281:I281)</f>
        <v>0</v>
      </c>
      <c r="K281" s="344">
        <f t="shared" si="116"/>
        <v>0</v>
      </c>
    </row>
    <row r="282" spans="1:11" ht="12.75" x14ac:dyDescent="0.2">
      <c r="A282" s="354">
        <v>2</v>
      </c>
      <c r="B282" s="355">
        <v>6</v>
      </c>
      <c r="C282" s="355">
        <v>2</v>
      </c>
      <c r="D282" s="355"/>
      <c r="E282" s="355"/>
      <c r="F282" s="356" t="s">
        <v>1705</v>
      </c>
      <c r="G282" s="357">
        <f>+G283+G285+G287</f>
        <v>0</v>
      </c>
      <c r="H282" s="357">
        <f t="shared" ref="H282:K282" si="131">+H283+H285+H287</f>
        <v>8709582.1799999997</v>
      </c>
      <c r="I282" s="357">
        <f t="shared" si="131"/>
        <v>0</v>
      </c>
      <c r="J282" s="357">
        <f t="shared" si="131"/>
        <v>30009582.18</v>
      </c>
      <c r="K282" s="357">
        <f t="shared" si="131"/>
        <v>2.9794415562509937</v>
      </c>
    </row>
    <row r="283" spans="1:11" ht="12.75" x14ac:dyDescent="0.2">
      <c r="A283" s="358">
        <v>2</v>
      </c>
      <c r="B283" s="359">
        <v>6</v>
      </c>
      <c r="C283" s="359">
        <v>2</v>
      </c>
      <c r="D283" s="359">
        <v>1</v>
      </c>
      <c r="E283" s="359"/>
      <c r="F283" s="371" t="s">
        <v>1706</v>
      </c>
      <c r="G283" s="373">
        <f>+G284</f>
        <v>0</v>
      </c>
      <c r="H283" s="373">
        <f t="shared" ref="H283:K283" si="132">+H284</f>
        <v>0</v>
      </c>
      <c r="I283" s="373">
        <f t="shared" si="132"/>
        <v>0</v>
      </c>
      <c r="J283" s="373">
        <f t="shared" si="132"/>
        <v>0</v>
      </c>
      <c r="K283" s="53">
        <f t="shared" si="132"/>
        <v>0</v>
      </c>
    </row>
    <row r="284" spans="1:11" ht="12.75" x14ac:dyDescent="0.2">
      <c r="A284" s="362">
        <v>2</v>
      </c>
      <c r="B284" s="363">
        <v>6</v>
      </c>
      <c r="C284" s="363">
        <v>2</v>
      </c>
      <c r="D284" s="363">
        <v>1</v>
      </c>
      <c r="E284" s="363" t="s">
        <v>1491</v>
      </c>
      <c r="F284" s="366" t="s">
        <v>1706</v>
      </c>
      <c r="G284" s="372"/>
      <c r="H284" s="27"/>
      <c r="I284" s="27"/>
      <c r="J284" s="342">
        <f t="shared" si="130"/>
        <v>0</v>
      </c>
      <c r="K284" s="344">
        <f t="shared" si="116"/>
        <v>0</v>
      </c>
    </row>
    <row r="285" spans="1:11" ht="12.75" x14ac:dyDescent="0.2">
      <c r="A285" s="358">
        <v>2</v>
      </c>
      <c r="B285" s="359">
        <v>6</v>
      </c>
      <c r="C285" s="359">
        <v>2</v>
      </c>
      <c r="D285" s="359">
        <v>3</v>
      </c>
      <c r="E285" s="359"/>
      <c r="F285" s="371" t="s">
        <v>1707</v>
      </c>
      <c r="G285" s="373">
        <f>+G286</f>
        <v>0</v>
      </c>
      <c r="H285" s="373">
        <f t="shared" ref="H285:J285" si="133">+H286</f>
        <v>0</v>
      </c>
      <c r="I285" s="373">
        <f t="shared" si="133"/>
        <v>0</v>
      </c>
      <c r="J285" s="373">
        <f t="shared" si="133"/>
        <v>0</v>
      </c>
      <c r="K285" s="53">
        <f>+K286</f>
        <v>0</v>
      </c>
    </row>
    <row r="286" spans="1:11" ht="12.75" x14ac:dyDescent="0.2">
      <c r="A286" s="362">
        <v>2</v>
      </c>
      <c r="B286" s="363">
        <v>6</v>
      </c>
      <c r="C286" s="363">
        <v>2</v>
      </c>
      <c r="D286" s="363">
        <v>3</v>
      </c>
      <c r="E286" s="363" t="s">
        <v>1491</v>
      </c>
      <c r="F286" s="366" t="s">
        <v>1707</v>
      </c>
      <c r="G286" s="372"/>
      <c r="H286" s="28"/>
      <c r="I286" s="28"/>
      <c r="J286" s="342">
        <f t="shared" si="130"/>
        <v>0</v>
      </c>
      <c r="K286" s="344">
        <f t="shared" si="116"/>
        <v>0</v>
      </c>
    </row>
    <row r="287" spans="1:11" ht="12.75" x14ac:dyDescent="0.2">
      <c r="A287" s="358">
        <v>2</v>
      </c>
      <c r="B287" s="359">
        <v>6</v>
      </c>
      <c r="C287" s="359">
        <v>2</v>
      </c>
      <c r="D287" s="359">
        <v>4</v>
      </c>
      <c r="E287" s="359"/>
      <c r="F287" s="371" t="s">
        <v>1708</v>
      </c>
      <c r="G287" s="373">
        <f>+G288</f>
        <v>0</v>
      </c>
      <c r="H287" s="29">
        <f>+H288+H289+H290+H291+H292+H293+H294</f>
        <v>8709582.1799999997</v>
      </c>
      <c r="I287" s="29">
        <f>+I288+I289+I290+I291+I292+I293+I294</f>
        <v>0</v>
      </c>
      <c r="J287" s="29">
        <f>+J288+J289+J290+J291+J292+J293+J294</f>
        <v>30009582.18</v>
      </c>
      <c r="K287" s="53">
        <f t="shared" si="116"/>
        <v>2.9794415562509937</v>
      </c>
    </row>
    <row r="288" spans="1:11" ht="12.75" x14ac:dyDescent="0.2">
      <c r="A288" s="362">
        <v>2</v>
      </c>
      <c r="B288" s="363">
        <v>6</v>
      </c>
      <c r="C288" s="363">
        <v>2</v>
      </c>
      <c r="D288" s="363">
        <v>4</v>
      </c>
      <c r="E288" s="363" t="s">
        <v>1491</v>
      </c>
      <c r="F288" s="364" t="s">
        <v>1708</v>
      </c>
      <c r="G288" s="372"/>
      <c r="H288" s="27"/>
      <c r="I288" s="27"/>
      <c r="J288" s="342">
        <f t="shared" ref="J288:J293" si="134">SUBTOTAL(9,G288:I288)</f>
        <v>0</v>
      </c>
      <c r="K288" s="344">
        <f t="shared" si="116"/>
        <v>0</v>
      </c>
    </row>
    <row r="289" spans="1:11" ht="12.75" x14ac:dyDescent="0.2">
      <c r="A289" s="354">
        <v>2</v>
      </c>
      <c r="B289" s="355">
        <v>6</v>
      </c>
      <c r="C289" s="355">
        <v>3</v>
      </c>
      <c r="D289" s="355"/>
      <c r="E289" s="355"/>
      <c r="F289" s="356" t="s">
        <v>1709</v>
      </c>
      <c r="G289" s="357">
        <f>+G290+G292</f>
        <v>5000000</v>
      </c>
      <c r="H289" s="357">
        <f t="shared" ref="H289:K289" si="135">+H290+H292</f>
        <v>2903194.06</v>
      </c>
      <c r="I289" s="357">
        <f t="shared" si="135"/>
        <v>0</v>
      </c>
      <c r="J289" s="357">
        <f t="shared" si="135"/>
        <v>7903194.0600000005</v>
      </c>
      <c r="K289" s="357">
        <f t="shared" si="135"/>
        <v>0.78465287081447843</v>
      </c>
    </row>
    <row r="290" spans="1:11" ht="12.75" x14ac:dyDescent="0.2">
      <c r="A290" s="358">
        <v>2</v>
      </c>
      <c r="B290" s="359">
        <v>6</v>
      </c>
      <c r="C290" s="359">
        <v>3</v>
      </c>
      <c r="D290" s="359">
        <v>1</v>
      </c>
      <c r="E290" s="359"/>
      <c r="F290" s="360" t="s">
        <v>1710</v>
      </c>
      <c r="G290" s="373">
        <f>+G291</f>
        <v>5000000</v>
      </c>
      <c r="H290" s="373">
        <f t="shared" ref="H290:K290" si="136">+H291</f>
        <v>2903194.06</v>
      </c>
      <c r="I290" s="373">
        <f t="shared" si="136"/>
        <v>0</v>
      </c>
      <c r="J290" s="373">
        <f t="shared" si="136"/>
        <v>7903194.0600000005</v>
      </c>
      <c r="K290" s="53">
        <f t="shared" si="136"/>
        <v>0.78465287081447843</v>
      </c>
    </row>
    <row r="291" spans="1:11" ht="12.75" x14ac:dyDescent="0.2">
      <c r="A291" s="362">
        <v>2</v>
      </c>
      <c r="B291" s="363">
        <v>6</v>
      </c>
      <c r="C291" s="363">
        <v>3</v>
      </c>
      <c r="D291" s="363">
        <v>1</v>
      </c>
      <c r="E291" s="363" t="s">
        <v>1491</v>
      </c>
      <c r="F291" s="364" t="s">
        <v>1710</v>
      </c>
      <c r="G291" s="372">
        <v>5000000</v>
      </c>
      <c r="H291" s="27">
        <v>2903194.06</v>
      </c>
      <c r="I291" s="27"/>
      <c r="J291" s="342">
        <f t="shared" si="134"/>
        <v>7903194.0600000005</v>
      </c>
      <c r="K291" s="344">
        <f t="shared" si="116"/>
        <v>0.78465287081447843</v>
      </c>
    </row>
    <row r="292" spans="1:11" ht="12.75" x14ac:dyDescent="0.2">
      <c r="A292" s="358">
        <v>2</v>
      </c>
      <c r="B292" s="359">
        <v>6</v>
      </c>
      <c r="C292" s="359">
        <v>3</v>
      </c>
      <c r="D292" s="359">
        <v>2</v>
      </c>
      <c r="E292" s="359"/>
      <c r="F292" s="371" t="s">
        <v>1711</v>
      </c>
      <c r="G292" s="373">
        <f>+G293</f>
        <v>0</v>
      </c>
      <c r="H292" s="373">
        <f t="shared" ref="H292:K292" si="137">+H293</f>
        <v>0</v>
      </c>
      <c r="I292" s="373">
        <f t="shared" si="137"/>
        <v>0</v>
      </c>
      <c r="J292" s="373">
        <f t="shared" si="137"/>
        <v>0</v>
      </c>
      <c r="K292" s="53">
        <f t="shared" si="137"/>
        <v>0</v>
      </c>
    </row>
    <row r="293" spans="1:11" ht="12.75" x14ac:dyDescent="0.2">
      <c r="A293" s="362">
        <v>2</v>
      </c>
      <c r="B293" s="363">
        <v>6</v>
      </c>
      <c r="C293" s="363">
        <v>3</v>
      </c>
      <c r="D293" s="363">
        <v>2</v>
      </c>
      <c r="E293" s="363" t="s">
        <v>1491</v>
      </c>
      <c r="F293" s="366" t="s">
        <v>1711</v>
      </c>
      <c r="G293" s="372"/>
      <c r="H293" s="27"/>
      <c r="I293" s="27"/>
      <c r="J293" s="342">
        <f t="shared" si="134"/>
        <v>0</v>
      </c>
      <c r="K293" s="344">
        <f t="shared" si="116"/>
        <v>0</v>
      </c>
    </row>
    <row r="294" spans="1:11" ht="12.75" x14ac:dyDescent="0.2">
      <c r="A294" s="354">
        <v>2</v>
      </c>
      <c r="B294" s="355">
        <v>6</v>
      </c>
      <c r="C294" s="355">
        <v>4</v>
      </c>
      <c r="D294" s="355"/>
      <c r="E294" s="355"/>
      <c r="F294" s="356" t="s">
        <v>1712</v>
      </c>
      <c r="G294" s="357">
        <f>+G295+G297+G299</f>
        <v>0</v>
      </c>
      <c r="H294" s="357">
        <f t="shared" ref="H294:K294" si="138">+H295+H297+H299</f>
        <v>0</v>
      </c>
      <c r="I294" s="357">
        <f t="shared" si="138"/>
        <v>0</v>
      </c>
      <c r="J294" s="357">
        <f t="shared" si="138"/>
        <v>6300000</v>
      </c>
      <c r="K294" s="357">
        <f t="shared" si="138"/>
        <v>0.62548294380755898</v>
      </c>
    </row>
    <row r="295" spans="1:11" ht="12.75" x14ac:dyDescent="0.2">
      <c r="A295" s="358">
        <v>2</v>
      </c>
      <c r="B295" s="359">
        <v>6</v>
      </c>
      <c r="C295" s="359">
        <v>4</v>
      </c>
      <c r="D295" s="359">
        <v>1</v>
      </c>
      <c r="E295" s="359"/>
      <c r="F295" s="371" t="s">
        <v>1713</v>
      </c>
      <c r="G295" s="373">
        <f>+G296</f>
        <v>0</v>
      </c>
      <c r="H295" s="373">
        <f t="shared" ref="H295:K295" si="139">+H296</f>
        <v>0</v>
      </c>
      <c r="I295" s="373">
        <f t="shared" si="139"/>
        <v>0</v>
      </c>
      <c r="J295" s="373">
        <f t="shared" si="139"/>
        <v>0</v>
      </c>
      <c r="K295" s="53">
        <f t="shared" si="139"/>
        <v>0</v>
      </c>
    </row>
    <row r="296" spans="1:11" ht="12.75" x14ac:dyDescent="0.2">
      <c r="A296" s="362">
        <v>2</v>
      </c>
      <c r="B296" s="363">
        <v>6</v>
      </c>
      <c r="C296" s="363">
        <v>4</v>
      </c>
      <c r="D296" s="363">
        <v>1</v>
      </c>
      <c r="E296" s="363" t="s">
        <v>1491</v>
      </c>
      <c r="F296" s="366" t="s">
        <v>1713</v>
      </c>
      <c r="G296" s="372"/>
      <c r="H296" s="28"/>
      <c r="I296" s="28"/>
      <c r="J296" s="342">
        <f>SUBTOTAL(9,G296:I296)</f>
        <v>0</v>
      </c>
      <c r="K296" s="344">
        <f t="shared" si="116"/>
        <v>0</v>
      </c>
    </row>
    <row r="297" spans="1:11" ht="12.75" x14ac:dyDescent="0.2">
      <c r="A297" s="358">
        <v>2</v>
      </c>
      <c r="B297" s="359">
        <v>6</v>
      </c>
      <c r="C297" s="359">
        <v>4</v>
      </c>
      <c r="D297" s="359">
        <v>2</v>
      </c>
      <c r="E297" s="359"/>
      <c r="F297" s="371" t="s">
        <v>1714</v>
      </c>
      <c r="G297" s="373">
        <f>+G298</f>
        <v>0</v>
      </c>
      <c r="H297" s="373">
        <f t="shared" ref="H297:K297" si="140">+H298</f>
        <v>0</v>
      </c>
      <c r="I297" s="373">
        <f t="shared" si="140"/>
        <v>0</v>
      </c>
      <c r="J297" s="373">
        <f t="shared" si="140"/>
        <v>6300000</v>
      </c>
      <c r="K297" s="53">
        <f t="shared" si="140"/>
        <v>0.62548294380755898</v>
      </c>
    </row>
    <row r="298" spans="1:11" ht="12.75" x14ac:dyDescent="0.2">
      <c r="A298" s="362">
        <v>2</v>
      </c>
      <c r="B298" s="363">
        <v>6</v>
      </c>
      <c r="C298" s="363">
        <v>4</v>
      </c>
      <c r="D298" s="363">
        <v>2</v>
      </c>
      <c r="E298" s="363" t="s">
        <v>1491</v>
      </c>
      <c r="F298" s="366" t="s">
        <v>1714</v>
      </c>
      <c r="G298" s="372"/>
      <c r="H298" s="372"/>
      <c r="I298" s="372"/>
      <c r="J298" s="342">
        <f>+J299+J300+J301+J302+J303+J304+J305</f>
        <v>6300000</v>
      </c>
      <c r="K298" s="344">
        <f t="shared" si="116"/>
        <v>0.62548294380755898</v>
      </c>
    </row>
    <row r="299" spans="1:11" ht="12.75" x14ac:dyDescent="0.2">
      <c r="A299" s="358">
        <v>2</v>
      </c>
      <c r="B299" s="359">
        <v>6</v>
      </c>
      <c r="C299" s="359">
        <v>4</v>
      </c>
      <c r="D299" s="359">
        <v>8</v>
      </c>
      <c r="E299" s="359"/>
      <c r="F299" s="371" t="s">
        <v>1715</v>
      </c>
      <c r="G299" s="373">
        <f>+G300</f>
        <v>0</v>
      </c>
      <c r="H299" s="373">
        <f t="shared" ref="H299:K299" si="141">+H300</f>
        <v>0</v>
      </c>
      <c r="I299" s="373">
        <f t="shared" si="141"/>
        <v>0</v>
      </c>
      <c r="J299" s="373">
        <f t="shared" si="141"/>
        <v>0</v>
      </c>
      <c r="K299" s="53">
        <f t="shared" si="141"/>
        <v>0</v>
      </c>
    </row>
    <row r="300" spans="1:11" ht="12.75" x14ac:dyDescent="0.2">
      <c r="A300" s="362">
        <v>2</v>
      </c>
      <c r="B300" s="363">
        <v>6</v>
      </c>
      <c r="C300" s="363">
        <v>4</v>
      </c>
      <c r="D300" s="363">
        <v>8</v>
      </c>
      <c r="E300" s="363" t="s">
        <v>1491</v>
      </c>
      <c r="F300" s="366" t="s">
        <v>1715</v>
      </c>
      <c r="G300" s="372"/>
      <c r="H300" s="27"/>
      <c r="I300" s="27"/>
      <c r="J300" s="342">
        <f t="shared" ref="J300:J305" si="142">SUBTOTAL(9,G300:I300)</f>
        <v>0</v>
      </c>
      <c r="K300" s="344">
        <f t="shared" si="116"/>
        <v>0</v>
      </c>
    </row>
    <row r="301" spans="1:11" ht="12.75" x14ac:dyDescent="0.2">
      <c r="A301" s="354">
        <v>2</v>
      </c>
      <c r="B301" s="355">
        <v>6</v>
      </c>
      <c r="C301" s="355">
        <v>5</v>
      </c>
      <c r="D301" s="355"/>
      <c r="E301" s="355"/>
      <c r="F301" s="356" t="s">
        <v>1716</v>
      </c>
      <c r="G301" s="357">
        <f>+G302+G304+G306+G308</f>
        <v>0</v>
      </c>
      <c r="H301" s="357">
        <f t="shared" ref="H301:K301" si="143">+H302+H304+H306+H308</f>
        <v>2100000</v>
      </c>
      <c r="I301" s="357">
        <f t="shared" si="143"/>
        <v>0</v>
      </c>
      <c r="J301" s="357">
        <f t="shared" si="143"/>
        <v>2100000</v>
      </c>
      <c r="K301" s="357">
        <f t="shared" si="143"/>
        <v>0.20849431460251963</v>
      </c>
    </row>
    <row r="302" spans="1:11" ht="12.75" x14ac:dyDescent="0.2">
      <c r="A302" s="358">
        <v>2</v>
      </c>
      <c r="B302" s="359">
        <v>6</v>
      </c>
      <c r="C302" s="359">
        <v>5</v>
      </c>
      <c r="D302" s="359">
        <v>2</v>
      </c>
      <c r="E302" s="359"/>
      <c r="F302" s="371" t="s">
        <v>1717</v>
      </c>
      <c r="G302" s="373">
        <f>+G303</f>
        <v>0</v>
      </c>
      <c r="H302" s="373">
        <f t="shared" ref="H302:K302" si="144">+H303</f>
        <v>0</v>
      </c>
      <c r="I302" s="373">
        <f t="shared" si="144"/>
        <v>0</v>
      </c>
      <c r="J302" s="373">
        <f t="shared" si="144"/>
        <v>0</v>
      </c>
      <c r="K302" s="53">
        <f t="shared" si="144"/>
        <v>0</v>
      </c>
    </row>
    <row r="303" spans="1:11" ht="12.75" x14ac:dyDescent="0.2">
      <c r="A303" s="362">
        <v>2</v>
      </c>
      <c r="B303" s="363">
        <v>6</v>
      </c>
      <c r="C303" s="363">
        <v>5</v>
      </c>
      <c r="D303" s="363">
        <v>2</v>
      </c>
      <c r="E303" s="363" t="s">
        <v>1491</v>
      </c>
      <c r="F303" s="366" t="s">
        <v>1717</v>
      </c>
      <c r="G303" s="372"/>
      <c r="H303" s="27"/>
      <c r="I303" s="27"/>
      <c r="J303" s="342">
        <f t="shared" si="142"/>
        <v>0</v>
      </c>
      <c r="K303" s="344">
        <f t="shared" si="116"/>
        <v>0</v>
      </c>
    </row>
    <row r="304" spans="1:11" ht="12.75" x14ac:dyDescent="0.2">
      <c r="A304" s="358">
        <v>2</v>
      </c>
      <c r="B304" s="359">
        <v>6</v>
      </c>
      <c r="C304" s="359">
        <v>5</v>
      </c>
      <c r="D304" s="359">
        <v>4</v>
      </c>
      <c r="E304" s="359"/>
      <c r="F304" s="371" t="s">
        <v>1718</v>
      </c>
      <c r="G304" s="373">
        <f>+G305</f>
        <v>0</v>
      </c>
      <c r="H304" s="373">
        <f t="shared" ref="H304:K304" si="145">+H305</f>
        <v>2100000</v>
      </c>
      <c r="I304" s="373">
        <f t="shared" si="145"/>
        <v>0</v>
      </c>
      <c r="J304" s="373">
        <f t="shared" si="145"/>
        <v>2100000</v>
      </c>
      <c r="K304" s="53">
        <f t="shared" si="145"/>
        <v>0.20849431460251963</v>
      </c>
    </row>
    <row r="305" spans="1:11" ht="12.75" x14ac:dyDescent="0.2">
      <c r="A305" s="362">
        <v>2</v>
      </c>
      <c r="B305" s="363">
        <v>6</v>
      </c>
      <c r="C305" s="363">
        <v>5</v>
      </c>
      <c r="D305" s="363">
        <v>4</v>
      </c>
      <c r="E305" s="363" t="s">
        <v>1491</v>
      </c>
      <c r="F305" s="366" t="s">
        <v>1718</v>
      </c>
      <c r="G305" s="372"/>
      <c r="H305" s="28">
        <v>2100000</v>
      </c>
      <c r="I305" s="28"/>
      <c r="J305" s="342">
        <f t="shared" si="142"/>
        <v>2100000</v>
      </c>
      <c r="K305" s="344">
        <f t="shared" si="116"/>
        <v>0.20849431460251963</v>
      </c>
    </row>
    <row r="306" spans="1:11" ht="12.75" x14ac:dyDescent="0.2">
      <c r="A306" s="358">
        <v>2</v>
      </c>
      <c r="B306" s="359">
        <v>6</v>
      </c>
      <c r="C306" s="359">
        <v>5</v>
      </c>
      <c r="D306" s="359">
        <v>5</v>
      </c>
      <c r="E306" s="359"/>
      <c r="F306" s="371" t="s">
        <v>1719</v>
      </c>
      <c r="G306" s="373">
        <f>+G307</f>
        <v>0</v>
      </c>
      <c r="H306" s="373">
        <f t="shared" ref="H306:K306" si="146">+H307</f>
        <v>0</v>
      </c>
      <c r="I306" s="373">
        <f t="shared" si="146"/>
        <v>0</v>
      </c>
      <c r="J306" s="373">
        <f t="shared" si="146"/>
        <v>0</v>
      </c>
      <c r="K306" s="53">
        <f t="shared" si="146"/>
        <v>0</v>
      </c>
    </row>
    <row r="307" spans="1:11" ht="12.75" x14ac:dyDescent="0.2">
      <c r="A307" s="362">
        <v>2</v>
      </c>
      <c r="B307" s="363">
        <v>6</v>
      </c>
      <c r="C307" s="363">
        <v>5</v>
      </c>
      <c r="D307" s="363">
        <v>5</v>
      </c>
      <c r="E307" s="363" t="s">
        <v>1491</v>
      </c>
      <c r="F307" s="366" t="s">
        <v>1719</v>
      </c>
      <c r="G307" s="372"/>
      <c r="H307" s="27"/>
      <c r="I307" s="27"/>
      <c r="J307" s="342">
        <f t="shared" ref="J307:J312" si="147">SUBTOTAL(9,G307:I307)</f>
        <v>0</v>
      </c>
      <c r="K307" s="344">
        <f t="shared" si="116"/>
        <v>0</v>
      </c>
    </row>
    <row r="308" spans="1:11" ht="12.75" x14ac:dyDescent="0.2">
      <c r="A308" s="358">
        <v>2</v>
      </c>
      <c r="B308" s="359">
        <v>6</v>
      </c>
      <c r="C308" s="359">
        <v>5</v>
      </c>
      <c r="D308" s="359">
        <v>6</v>
      </c>
      <c r="E308" s="359"/>
      <c r="F308" s="371" t="s">
        <v>1720</v>
      </c>
      <c r="G308" s="373">
        <f>+G309</f>
        <v>0</v>
      </c>
      <c r="H308" s="373">
        <f t="shared" ref="H308:K308" si="148">+H309</f>
        <v>0</v>
      </c>
      <c r="I308" s="373">
        <f t="shared" si="148"/>
        <v>0</v>
      </c>
      <c r="J308" s="373">
        <f t="shared" si="148"/>
        <v>0</v>
      </c>
      <c r="K308" s="53">
        <f t="shared" si="148"/>
        <v>0</v>
      </c>
    </row>
    <row r="309" spans="1:11" ht="12.75" x14ac:dyDescent="0.2">
      <c r="A309" s="362">
        <v>2</v>
      </c>
      <c r="B309" s="363">
        <v>6</v>
      </c>
      <c r="C309" s="363">
        <v>5</v>
      </c>
      <c r="D309" s="363">
        <v>6</v>
      </c>
      <c r="E309" s="363" t="s">
        <v>1491</v>
      </c>
      <c r="F309" s="366" t="s">
        <v>1720</v>
      </c>
      <c r="G309" s="372"/>
      <c r="H309" s="27"/>
      <c r="I309" s="27"/>
      <c r="J309" s="342">
        <f t="shared" si="147"/>
        <v>0</v>
      </c>
      <c r="K309" s="344">
        <f t="shared" si="116"/>
        <v>0</v>
      </c>
    </row>
    <row r="310" spans="1:11" ht="12.75" x14ac:dyDescent="0.2">
      <c r="A310" s="354">
        <v>2</v>
      </c>
      <c r="B310" s="355">
        <v>6</v>
      </c>
      <c r="C310" s="355">
        <v>6</v>
      </c>
      <c r="D310" s="355"/>
      <c r="E310" s="355"/>
      <c r="F310" s="356" t="s">
        <v>1721</v>
      </c>
      <c r="G310" s="357">
        <f t="shared" ref="G310:K311" si="149">+G311</f>
        <v>0</v>
      </c>
      <c r="H310" s="357">
        <f t="shared" si="149"/>
        <v>0</v>
      </c>
      <c r="I310" s="357">
        <f t="shared" si="149"/>
        <v>0</v>
      </c>
      <c r="J310" s="357">
        <f t="shared" si="149"/>
        <v>0</v>
      </c>
      <c r="K310" s="378">
        <f t="shared" si="149"/>
        <v>0</v>
      </c>
    </row>
    <row r="311" spans="1:11" ht="12.75" x14ac:dyDescent="0.2">
      <c r="A311" s="358">
        <v>2</v>
      </c>
      <c r="B311" s="359">
        <v>6</v>
      </c>
      <c r="C311" s="359">
        <v>6</v>
      </c>
      <c r="D311" s="359">
        <v>2</v>
      </c>
      <c r="E311" s="359"/>
      <c r="F311" s="360" t="s">
        <v>1739</v>
      </c>
      <c r="G311" s="373">
        <f t="shared" si="149"/>
        <v>0</v>
      </c>
      <c r="H311" s="373">
        <f t="shared" si="149"/>
        <v>0</v>
      </c>
      <c r="I311" s="373">
        <f t="shared" si="149"/>
        <v>0</v>
      </c>
      <c r="J311" s="373">
        <f t="shared" si="149"/>
        <v>0</v>
      </c>
      <c r="K311" s="53">
        <f t="shared" si="149"/>
        <v>0</v>
      </c>
    </row>
    <row r="312" spans="1:11" ht="12.75" x14ac:dyDescent="0.2">
      <c r="A312" s="362">
        <v>2</v>
      </c>
      <c r="B312" s="363">
        <v>6</v>
      </c>
      <c r="C312" s="363">
        <v>6</v>
      </c>
      <c r="D312" s="363">
        <v>2</v>
      </c>
      <c r="E312" s="363" t="s">
        <v>1491</v>
      </c>
      <c r="F312" s="366" t="s">
        <v>1739</v>
      </c>
      <c r="G312" s="372"/>
      <c r="H312" s="28"/>
      <c r="I312" s="28"/>
      <c r="J312" s="342">
        <f t="shared" si="147"/>
        <v>0</v>
      </c>
      <c r="K312" s="344">
        <f t="shared" si="116"/>
        <v>0</v>
      </c>
    </row>
    <row r="313" spans="1:11" ht="12.75" x14ac:dyDescent="0.2">
      <c r="A313" s="354">
        <v>2</v>
      </c>
      <c r="B313" s="355">
        <v>6</v>
      </c>
      <c r="C313" s="355">
        <v>8</v>
      </c>
      <c r="D313" s="355"/>
      <c r="E313" s="355"/>
      <c r="F313" s="356" t="s">
        <v>1723</v>
      </c>
      <c r="G313" s="357">
        <f>+G314+G317+G319+G321</f>
        <v>0</v>
      </c>
      <c r="H313" s="32">
        <f>+H314+H316</f>
        <v>0</v>
      </c>
      <c r="I313" s="32">
        <f>+I314+I316</f>
        <v>0</v>
      </c>
      <c r="J313" s="32">
        <f>+J314+J316</f>
        <v>0</v>
      </c>
      <c r="K313" s="32">
        <f>+K314+K316</f>
        <v>0</v>
      </c>
    </row>
    <row r="314" spans="1:11" ht="12.75" x14ac:dyDescent="0.2">
      <c r="A314" s="358">
        <v>2</v>
      </c>
      <c r="B314" s="359">
        <v>6</v>
      </c>
      <c r="C314" s="359">
        <v>8</v>
      </c>
      <c r="D314" s="359">
        <v>3</v>
      </c>
      <c r="E314" s="359"/>
      <c r="F314" s="371" t="s">
        <v>1724</v>
      </c>
      <c r="G314" s="373">
        <f>+G315+G316</f>
        <v>0</v>
      </c>
      <c r="H314" s="30">
        <f>+H315</f>
        <v>0</v>
      </c>
      <c r="I314" s="30">
        <f>+I315</f>
        <v>0</v>
      </c>
      <c r="J314" s="30">
        <f>+J315</f>
        <v>0</v>
      </c>
      <c r="K314" s="53">
        <f>+K315</f>
        <v>0</v>
      </c>
    </row>
    <row r="315" spans="1:11" ht="12.75" x14ac:dyDescent="0.2">
      <c r="A315" s="362">
        <v>2</v>
      </c>
      <c r="B315" s="363">
        <v>6</v>
      </c>
      <c r="C315" s="363">
        <v>8</v>
      </c>
      <c r="D315" s="363">
        <v>3</v>
      </c>
      <c r="E315" s="363" t="s">
        <v>1491</v>
      </c>
      <c r="F315" s="366" t="s">
        <v>1725</v>
      </c>
      <c r="G315" s="365"/>
      <c r="H315" s="365"/>
      <c r="I315" s="365"/>
      <c r="J315" s="342">
        <f>SUBTOTAL(9,G315:I315)</f>
        <v>0</v>
      </c>
      <c r="K315" s="344">
        <f t="shared" si="116"/>
        <v>0</v>
      </c>
    </row>
    <row r="316" spans="1:11" ht="12.75" x14ac:dyDescent="0.2">
      <c r="A316" s="362">
        <v>2</v>
      </c>
      <c r="B316" s="363">
        <v>6</v>
      </c>
      <c r="C316" s="363">
        <v>8</v>
      </c>
      <c r="D316" s="363">
        <v>3</v>
      </c>
      <c r="E316" s="363" t="s">
        <v>1493</v>
      </c>
      <c r="F316" s="366" t="s">
        <v>589</v>
      </c>
      <c r="G316" s="372"/>
      <c r="H316" s="372"/>
      <c r="I316" s="372"/>
      <c r="J316" s="342">
        <f t="shared" ref="J316:J325" si="150">SUBTOTAL(9,G316:I316)</f>
        <v>0</v>
      </c>
      <c r="K316" s="344">
        <f t="shared" si="116"/>
        <v>0</v>
      </c>
    </row>
    <row r="317" spans="1:11" ht="12.75" x14ac:dyDescent="0.2">
      <c r="A317" s="358">
        <v>2</v>
      </c>
      <c r="B317" s="359">
        <v>6</v>
      </c>
      <c r="C317" s="359">
        <v>8</v>
      </c>
      <c r="D317" s="359">
        <v>5</v>
      </c>
      <c r="E317" s="359"/>
      <c r="F317" s="371" t="s">
        <v>1726</v>
      </c>
      <c r="G317" s="373">
        <f>+G318</f>
        <v>0</v>
      </c>
      <c r="H317" s="373">
        <f t="shared" ref="H317:K317" si="151">+H318</f>
        <v>0</v>
      </c>
      <c r="I317" s="373">
        <f t="shared" si="151"/>
        <v>0</v>
      </c>
      <c r="J317" s="373">
        <f t="shared" si="151"/>
        <v>0</v>
      </c>
      <c r="K317" s="53">
        <f t="shared" si="151"/>
        <v>0</v>
      </c>
    </row>
    <row r="318" spans="1:11" ht="12.75" x14ac:dyDescent="0.2">
      <c r="A318" s="362">
        <v>2</v>
      </c>
      <c r="B318" s="363">
        <v>6</v>
      </c>
      <c r="C318" s="363">
        <v>8</v>
      </c>
      <c r="D318" s="363">
        <v>5</v>
      </c>
      <c r="E318" s="363" t="s">
        <v>1491</v>
      </c>
      <c r="F318" s="366" t="s">
        <v>1726</v>
      </c>
      <c r="G318" s="372"/>
      <c r="H318" s="372"/>
      <c r="I318" s="372"/>
      <c r="J318" s="342">
        <f t="shared" si="150"/>
        <v>0</v>
      </c>
      <c r="K318" s="344">
        <f t="shared" si="116"/>
        <v>0</v>
      </c>
    </row>
    <row r="319" spans="1:11" ht="12.75" x14ac:dyDescent="0.2">
      <c r="A319" s="358">
        <v>2</v>
      </c>
      <c r="B319" s="359">
        <v>6</v>
      </c>
      <c r="C319" s="359">
        <v>8</v>
      </c>
      <c r="D319" s="359">
        <v>8</v>
      </c>
      <c r="E319" s="359"/>
      <c r="F319" s="360" t="s">
        <v>1727</v>
      </c>
      <c r="G319" s="373">
        <f>+G320</f>
        <v>0</v>
      </c>
      <c r="H319" s="373">
        <f t="shared" ref="H319:K319" si="152">+H320</f>
        <v>0</v>
      </c>
      <c r="I319" s="373">
        <f t="shared" si="152"/>
        <v>0</v>
      </c>
      <c r="J319" s="373">
        <f t="shared" si="152"/>
        <v>0</v>
      </c>
      <c r="K319" s="53">
        <f t="shared" si="152"/>
        <v>0</v>
      </c>
    </row>
    <row r="320" spans="1:11" ht="12.75" x14ac:dyDescent="0.2">
      <c r="A320" s="362">
        <v>2</v>
      </c>
      <c r="B320" s="363">
        <v>6</v>
      </c>
      <c r="C320" s="363">
        <v>8</v>
      </c>
      <c r="D320" s="363">
        <v>8</v>
      </c>
      <c r="E320" s="363" t="s">
        <v>1491</v>
      </c>
      <c r="F320" s="366" t="s">
        <v>1728</v>
      </c>
      <c r="G320" s="365"/>
      <c r="H320" s="365"/>
      <c r="I320" s="365"/>
      <c r="J320" s="342">
        <f t="shared" si="150"/>
        <v>0</v>
      </c>
      <c r="K320" s="344">
        <f t="shared" si="116"/>
        <v>0</v>
      </c>
    </row>
    <row r="321" spans="1:11" ht="12.75" x14ac:dyDescent="0.2">
      <c r="A321" s="358">
        <v>2</v>
      </c>
      <c r="B321" s="359">
        <v>6</v>
      </c>
      <c r="C321" s="359">
        <v>8</v>
      </c>
      <c r="D321" s="359">
        <v>9</v>
      </c>
      <c r="E321" s="359"/>
      <c r="F321" s="360" t="s">
        <v>1729</v>
      </c>
      <c r="G321" s="373">
        <f>+G322</f>
        <v>0</v>
      </c>
      <c r="H321" s="373">
        <f t="shared" ref="H321:K321" si="153">+H322</f>
        <v>0</v>
      </c>
      <c r="I321" s="373">
        <f t="shared" si="153"/>
        <v>0</v>
      </c>
      <c r="J321" s="373">
        <f t="shared" si="153"/>
        <v>0</v>
      </c>
      <c r="K321" s="53">
        <f t="shared" si="153"/>
        <v>0</v>
      </c>
    </row>
    <row r="322" spans="1:11" ht="12.75" x14ac:dyDescent="0.2">
      <c r="A322" s="362">
        <v>2</v>
      </c>
      <c r="B322" s="363">
        <v>6</v>
      </c>
      <c r="C322" s="363">
        <v>8</v>
      </c>
      <c r="D322" s="363">
        <v>9</v>
      </c>
      <c r="E322" s="363" t="s">
        <v>1491</v>
      </c>
      <c r="F322" s="366" t="s">
        <v>1729</v>
      </c>
      <c r="G322" s="372"/>
      <c r="H322" s="27"/>
      <c r="I322" s="27"/>
      <c r="J322" s="342">
        <f t="shared" si="150"/>
        <v>0</v>
      </c>
      <c r="K322" s="344">
        <f t="shared" ref="K322:K326" si="154">IFERROR(J322/$J$18*100,"0.00")</f>
        <v>0</v>
      </c>
    </row>
    <row r="323" spans="1:11" ht="12.75" x14ac:dyDescent="0.2">
      <c r="A323" s="350">
        <v>2</v>
      </c>
      <c r="B323" s="351">
        <v>7</v>
      </c>
      <c r="C323" s="351"/>
      <c r="D323" s="351"/>
      <c r="E323" s="351"/>
      <c r="F323" s="352" t="s">
        <v>1730</v>
      </c>
      <c r="G323" s="353">
        <f>+G324</f>
        <v>0</v>
      </c>
      <c r="H323" s="353">
        <f t="shared" ref="H323:K324" si="155">+H324</f>
        <v>0</v>
      </c>
      <c r="I323" s="353">
        <f t="shared" si="155"/>
        <v>0</v>
      </c>
      <c r="J323" s="353">
        <f t="shared" si="155"/>
        <v>0</v>
      </c>
      <c r="K323" s="380">
        <f t="shared" si="155"/>
        <v>0</v>
      </c>
    </row>
    <row r="324" spans="1:11" ht="12.75" x14ac:dyDescent="0.2">
      <c r="A324" s="354">
        <v>2</v>
      </c>
      <c r="B324" s="355">
        <v>7</v>
      </c>
      <c r="C324" s="355">
        <v>1</v>
      </c>
      <c r="D324" s="355"/>
      <c r="E324" s="355"/>
      <c r="F324" s="356" t="s">
        <v>1731</v>
      </c>
      <c r="G324" s="357">
        <f>+G325</f>
        <v>0</v>
      </c>
      <c r="H324" s="357">
        <f t="shared" si="155"/>
        <v>0</v>
      </c>
      <c r="I324" s="357">
        <f t="shared" si="155"/>
        <v>0</v>
      </c>
      <c r="J324" s="357">
        <f t="shared" si="155"/>
        <v>0</v>
      </c>
      <c r="K324" s="378">
        <f t="shared" si="155"/>
        <v>0</v>
      </c>
    </row>
    <row r="325" spans="1:11" ht="12.75" x14ac:dyDescent="0.2">
      <c r="A325" s="358">
        <v>2</v>
      </c>
      <c r="B325" s="359">
        <v>7</v>
      </c>
      <c r="C325" s="359">
        <v>1</v>
      </c>
      <c r="D325" s="359">
        <v>2</v>
      </c>
      <c r="E325" s="359"/>
      <c r="F325" s="371" t="s">
        <v>1732</v>
      </c>
      <c r="G325" s="373">
        <f>+G326</f>
        <v>0</v>
      </c>
      <c r="H325" s="373">
        <f t="shared" ref="H325:I325" si="156">+H326</f>
        <v>0</v>
      </c>
      <c r="I325" s="373">
        <f t="shared" si="156"/>
        <v>0</v>
      </c>
      <c r="J325" s="342">
        <f t="shared" si="150"/>
        <v>0</v>
      </c>
      <c r="K325" s="53">
        <f t="shared" ref="K325" si="157">+K326</f>
        <v>0</v>
      </c>
    </row>
    <row r="326" spans="1:11" ht="12.75" x14ac:dyDescent="0.2">
      <c r="A326" s="47">
        <v>2</v>
      </c>
      <c r="B326" s="48">
        <v>7</v>
      </c>
      <c r="C326" s="48">
        <v>1</v>
      </c>
      <c r="D326" s="48">
        <v>2</v>
      </c>
      <c r="E326" s="48" t="s">
        <v>1491</v>
      </c>
      <c r="F326" s="49" t="s">
        <v>1732</v>
      </c>
      <c r="G326" s="50"/>
      <c r="H326" s="50"/>
      <c r="I326" s="50"/>
      <c r="J326" s="381">
        <f>SUBTOTAL(9,G326:I326)</f>
        <v>0</v>
      </c>
      <c r="K326" s="382">
        <f t="shared" si="154"/>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6" customWidth="1"/>
    <col min="2" max="2" width="78.42578125" style="246" customWidth="1"/>
    <col min="3" max="3" width="32.28515625" style="243" customWidth="1"/>
    <col min="4" max="4" width="13" style="245" customWidth="1"/>
    <col min="5" max="5" width="15.42578125" style="243" customWidth="1"/>
    <col min="6" max="6" width="16.7109375" style="243" customWidth="1"/>
    <col min="7" max="256" width="9.140625" style="91"/>
    <col min="257" max="257" width="30.7109375" style="91" customWidth="1"/>
    <col min="258" max="258" width="30.140625" style="91" customWidth="1"/>
    <col min="259" max="259" width="52.85546875" style="91" customWidth="1"/>
    <col min="260" max="260" width="13" style="91" customWidth="1"/>
    <col min="261" max="261" width="15.42578125" style="91" customWidth="1"/>
    <col min="262" max="262" width="16.7109375" style="91" customWidth="1"/>
    <col min="263" max="512" width="9.140625" style="91"/>
    <col min="513" max="513" width="30.7109375" style="91" customWidth="1"/>
    <col min="514" max="514" width="30.140625" style="91" customWidth="1"/>
    <col min="515" max="515" width="52.85546875" style="91" customWidth="1"/>
    <col min="516" max="516" width="13" style="91" customWidth="1"/>
    <col min="517" max="517" width="15.42578125" style="91" customWidth="1"/>
    <col min="518" max="518" width="16.7109375" style="91" customWidth="1"/>
    <col min="519" max="768" width="9.140625" style="91"/>
    <col min="769" max="769" width="30.7109375" style="91" customWidth="1"/>
    <col min="770" max="770" width="30.140625" style="91" customWidth="1"/>
    <col min="771" max="771" width="52.85546875" style="91" customWidth="1"/>
    <col min="772" max="772" width="13" style="91" customWidth="1"/>
    <col min="773" max="773" width="15.42578125" style="91" customWidth="1"/>
    <col min="774" max="774" width="16.7109375" style="91" customWidth="1"/>
    <col min="775" max="1024" width="9.140625" style="91"/>
    <col min="1025" max="1025" width="30.7109375" style="91" customWidth="1"/>
    <col min="1026" max="1026" width="30.140625" style="91" customWidth="1"/>
    <col min="1027" max="1027" width="52.85546875" style="91" customWidth="1"/>
    <col min="1028" max="1028" width="13" style="91" customWidth="1"/>
    <col min="1029" max="1029" width="15.42578125" style="91" customWidth="1"/>
    <col min="1030" max="1030" width="16.7109375" style="91" customWidth="1"/>
    <col min="1031" max="1280" width="9.140625" style="91"/>
    <col min="1281" max="1281" width="30.7109375" style="91" customWidth="1"/>
    <col min="1282" max="1282" width="30.140625" style="91" customWidth="1"/>
    <col min="1283" max="1283" width="52.85546875" style="91" customWidth="1"/>
    <col min="1284" max="1284" width="13" style="91" customWidth="1"/>
    <col min="1285" max="1285" width="15.42578125" style="91" customWidth="1"/>
    <col min="1286" max="1286" width="16.7109375" style="91" customWidth="1"/>
    <col min="1287" max="1536" width="9.140625" style="91"/>
    <col min="1537" max="1537" width="30.7109375" style="91" customWidth="1"/>
    <col min="1538" max="1538" width="30.140625" style="91" customWidth="1"/>
    <col min="1539" max="1539" width="52.85546875" style="91" customWidth="1"/>
    <col min="1540" max="1540" width="13" style="91" customWidth="1"/>
    <col min="1541" max="1541" width="15.42578125" style="91" customWidth="1"/>
    <col min="1542" max="1542" width="16.7109375" style="91" customWidth="1"/>
    <col min="1543" max="1792" width="9.140625" style="91"/>
    <col min="1793" max="1793" width="30.7109375" style="91" customWidth="1"/>
    <col min="1794" max="1794" width="30.140625" style="91" customWidth="1"/>
    <col min="1795" max="1795" width="52.85546875" style="91" customWidth="1"/>
    <col min="1796" max="1796" width="13" style="91" customWidth="1"/>
    <col min="1797" max="1797" width="15.42578125" style="91" customWidth="1"/>
    <col min="1798" max="1798" width="16.7109375" style="91" customWidth="1"/>
    <col min="1799" max="2048" width="9.140625" style="91"/>
    <col min="2049" max="2049" width="30.7109375" style="91" customWidth="1"/>
    <col min="2050" max="2050" width="30.140625" style="91" customWidth="1"/>
    <col min="2051" max="2051" width="52.85546875" style="91" customWidth="1"/>
    <col min="2052" max="2052" width="13" style="91" customWidth="1"/>
    <col min="2053" max="2053" width="15.42578125" style="91" customWidth="1"/>
    <col min="2054" max="2054" width="16.7109375" style="91" customWidth="1"/>
    <col min="2055" max="2304" width="9.140625" style="91"/>
    <col min="2305" max="2305" width="30.7109375" style="91" customWidth="1"/>
    <col min="2306" max="2306" width="30.140625" style="91" customWidth="1"/>
    <col min="2307" max="2307" width="52.85546875" style="91" customWidth="1"/>
    <col min="2308" max="2308" width="13" style="91" customWidth="1"/>
    <col min="2309" max="2309" width="15.42578125" style="91" customWidth="1"/>
    <col min="2310" max="2310" width="16.7109375" style="91" customWidth="1"/>
    <col min="2311" max="2560" width="9.140625" style="91"/>
    <col min="2561" max="2561" width="30.7109375" style="91" customWidth="1"/>
    <col min="2562" max="2562" width="30.140625" style="91" customWidth="1"/>
    <col min="2563" max="2563" width="52.85546875" style="91" customWidth="1"/>
    <col min="2564" max="2564" width="13" style="91" customWidth="1"/>
    <col min="2565" max="2565" width="15.42578125" style="91" customWidth="1"/>
    <col min="2566" max="2566" width="16.7109375" style="91" customWidth="1"/>
    <col min="2567" max="2816" width="9.140625" style="91"/>
    <col min="2817" max="2817" width="30.7109375" style="91" customWidth="1"/>
    <col min="2818" max="2818" width="30.140625" style="91" customWidth="1"/>
    <col min="2819" max="2819" width="52.85546875" style="91" customWidth="1"/>
    <col min="2820" max="2820" width="13" style="91" customWidth="1"/>
    <col min="2821" max="2821" width="15.42578125" style="91" customWidth="1"/>
    <col min="2822" max="2822" width="16.7109375" style="91" customWidth="1"/>
    <col min="2823" max="3072" width="9.140625" style="91"/>
    <col min="3073" max="3073" width="30.7109375" style="91" customWidth="1"/>
    <col min="3074" max="3074" width="30.140625" style="91" customWidth="1"/>
    <col min="3075" max="3075" width="52.85546875" style="91" customWidth="1"/>
    <col min="3076" max="3076" width="13" style="91" customWidth="1"/>
    <col min="3077" max="3077" width="15.42578125" style="91" customWidth="1"/>
    <col min="3078" max="3078" width="16.7109375" style="91" customWidth="1"/>
    <col min="3079" max="3328" width="9.140625" style="91"/>
    <col min="3329" max="3329" width="30.7109375" style="91" customWidth="1"/>
    <col min="3330" max="3330" width="30.140625" style="91" customWidth="1"/>
    <col min="3331" max="3331" width="52.85546875" style="91" customWidth="1"/>
    <col min="3332" max="3332" width="13" style="91" customWidth="1"/>
    <col min="3333" max="3333" width="15.42578125" style="91" customWidth="1"/>
    <col min="3334" max="3334" width="16.7109375" style="91" customWidth="1"/>
    <col min="3335" max="3584" width="9.140625" style="91"/>
    <col min="3585" max="3585" width="30.7109375" style="91" customWidth="1"/>
    <col min="3586" max="3586" width="30.140625" style="91" customWidth="1"/>
    <col min="3587" max="3587" width="52.85546875" style="91" customWidth="1"/>
    <col min="3588" max="3588" width="13" style="91" customWidth="1"/>
    <col min="3589" max="3589" width="15.42578125" style="91" customWidth="1"/>
    <col min="3590" max="3590" width="16.7109375" style="91" customWidth="1"/>
    <col min="3591" max="3840" width="9.140625" style="91"/>
    <col min="3841" max="3841" width="30.7109375" style="91" customWidth="1"/>
    <col min="3842" max="3842" width="30.140625" style="91" customWidth="1"/>
    <col min="3843" max="3843" width="52.85546875" style="91" customWidth="1"/>
    <col min="3844" max="3844" width="13" style="91" customWidth="1"/>
    <col min="3845" max="3845" width="15.42578125" style="91" customWidth="1"/>
    <col min="3846" max="3846" width="16.7109375" style="91" customWidth="1"/>
    <col min="3847" max="4096" width="9.140625" style="91"/>
    <col min="4097" max="4097" width="30.7109375" style="91" customWidth="1"/>
    <col min="4098" max="4098" width="30.140625" style="91" customWidth="1"/>
    <col min="4099" max="4099" width="52.85546875" style="91" customWidth="1"/>
    <col min="4100" max="4100" width="13" style="91" customWidth="1"/>
    <col min="4101" max="4101" width="15.42578125" style="91" customWidth="1"/>
    <col min="4102" max="4102" width="16.7109375" style="91" customWidth="1"/>
    <col min="4103" max="4352" width="9.140625" style="91"/>
    <col min="4353" max="4353" width="30.7109375" style="91" customWidth="1"/>
    <col min="4354" max="4354" width="30.140625" style="91" customWidth="1"/>
    <col min="4355" max="4355" width="52.85546875" style="91" customWidth="1"/>
    <col min="4356" max="4356" width="13" style="91" customWidth="1"/>
    <col min="4357" max="4357" width="15.42578125" style="91" customWidth="1"/>
    <col min="4358" max="4358" width="16.7109375" style="91" customWidth="1"/>
    <col min="4359" max="4608" width="9.140625" style="91"/>
    <col min="4609" max="4609" width="30.7109375" style="91" customWidth="1"/>
    <col min="4610" max="4610" width="30.140625" style="91" customWidth="1"/>
    <col min="4611" max="4611" width="52.85546875" style="91" customWidth="1"/>
    <col min="4612" max="4612" width="13" style="91" customWidth="1"/>
    <col min="4613" max="4613" width="15.42578125" style="91" customWidth="1"/>
    <col min="4614" max="4614" width="16.7109375" style="91" customWidth="1"/>
    <col min="4615" max="4864" width="9.140625" style="91"/>
    <col min="4865" max="4865" width="30.7109375" style="91" customWidth="1"/>
    <col min="4866" max="4866" width="30.140625" style="91" customWidth="1"/>
    <col min="4867" max="4867" width="52.85546875" style="91" customWidth="1"/>
    <col min="4868" max="4868" width="13" style="91" customWidth="1"/>
    <col min="4869" max="4869" width="15.42578125" style="91" customWidth="1"/>
    <col min="4870" max="4870" width="16.7109375" style="91" customWidth="1"/>
    <col min="4871" max="5120" width="9.140625" style="91"/>
    <col min="5121" max="5121" width="30.7109375" style="91" customWidth="1"/>
    <col min="5122" max="5122" width="30.140625" style="91" customWidth="1"/>
    <col min="5123" max="5123" width="52.85546875" style="91" customWidth="1"/>
    <col min="5124" max="5124" width="13" style="91" customWidth="1"/>
    <col min="5125" max="5125" width="15.42578125" style="91" customWidth="1"/>
    <col min="5126" max="5126" width="16.7109375" style="91" customWidth="1"/>
    <col min="5127" max="5376" width="9.140625" style="91"/>
    <col min="5377" max="5377" width="30.7109375" style="91" customWidth="1"/>
    <col min="5378" max="5378" width="30.140625" style="91" customWidth="1"/>
    <col min="5379" max="5379" width="52.85546875" style="91" customWidth="1"/>
    <col min="5380" max="5380" width="13" style="91" customWidth="1"/>
    <col min="5381" max="5381" width="15.42578125" style="91" customWidth="1"/>
    <col min="5382" max="5382" width="16.7109375" style="91" customWidth="1"/>
    <col min="5383" max="5632" width="9.140625" style="91"/>
    <col min="5633" max="5633" width="30.7109375" style="91" customWidth="1"/>
    <col min="5634" max="5634" width="30.140625" style="91" customWidth="1"/>
    <col min="5635" max="5635" width="52.85546875" style="91" customWidth="1"/>
    <col min="5636" max="5636" width="13" style="91" customWidth="1"/>
    <col min="5637" max="5637" width="15.42578125" style="91" customWidth="1"/>
    <col min="5638" max="5638" width="16.7109375" style="91" customWidth="1"/>
    <col min="5639" max="5888" width="9.140625" style="91"/>
    <col min="5889" max="5889" width="30.7109375" style="91" customWidth="1"/>
    <col min="5890" max="5890" width="30.140625" style="91" customWidth="1"/>
    <col min="5891" max="5891" width="52.85546875" style="91" customWidth="1"/>
    <col min="5892" max="5892" width="13" style="91" customWidth="1"/>
    <col min="5893" max="5893" width="15.42578125" style="91" customWidth="1"/>
    <col min="5894" max="5894" width="16.7109375" style="91" customWidth="1"/>
    <col min="5895" max="6144" width="9.140625" style="91"/>
    <col min="6145" max="6145" width="30.7109375" style="91" customWidth="1"/>
    <col min="6146" max="6146" width="30.140625" style="91" customWidth="1"/>
    <col min="6147" max="6147" width="52.85546875" style="91" customWidth="1"/>
    <col min="6148" max="6148" width="13" style="91" customWidth="1"/>
    <col min="6149" max="6149" width="15.42578125" style="91" customWidth="1"/>
    <col min="6150" max="6150" width="16.7109375" style="91" customWidth="1"/>
    <col min="6151" max="6400" width="9.140625" style="91"/>
    <col min="6401" max="6401" width="30.7109375" style="91" customWidth="1"/>
    <col min="6402" max="6402" width="30.140625" style="91" customWidth="1"/>
    <col min="6403" max="6403" width="52.85546875" style="91" customWidth="1"/>
    <col min="6404" max="6404" width="13" style="91" customWidth="1"/>
    <col min="6405" max="6405" width="15.42578125" style="91" customWidth="1"/>
    <col min="6406" max="6406" width="16.7109375" style="91" customWidth="1"/>
    <col min="6407" max="6656" width="9.140625" style="91"/>
    <col min="6657" max="6657" width="30.7109375" style="91" customWidth="1"/>
    <col min="6658" max="6658" width="30.140625" style="91" customWidth="1"/>
    <col min="6659" max="6659" width="52.85546875" style="91" customWidth="1"/>
    <col min="6660" max="6660" width="13" style="91" customWidth="1"/>
    <col min="6661" max="6661" width="15.42578125" style="91" customWidth="1"/>
    <col min="6662" max="6662" width="16.7109375" style="91" customWidth="1"/>
    <col min="6663" max="6912" width="9.140625" style="91"/>
    <col min="6913" max="6913" width="30.7109375" style="91" customWidth="1"/>
    <col min="6914" max="6914" width="30.140625" style="91" customWidth="1"/>
    <col min="6915" max="6915" width="52.85546875" style="91" customWidth="1"/>
    <col min="6916" max="6916" width="13" style="91" customWidth="1"/>
    <col min="6917" max="6917" width="15.42578125" style="91" customWidth="1"/>
    <col min="6918" max="6918" width="16.7109375" style="91" customWidth="1"/>
    <col min="6919" max="7168" width="9.140625" style="91"/>
    <col min="7169" max="7169" width="30.7109375" style="91" customWidth="1"/>
    <col min="7170" max="7170" width="30.140625" style="91" customWidth="1"/>
    <col min="7171" max="7171" width="52.85546875" style="91" customWidth="1"/>
    <col min="7172" max="7172" width="13" style="91" customWidth="1"/>
    <col min="7173" max="7173" width="15.42578125" style="91" customWidth="1"/>
    <col min="7174" max="7174" width="16.7109375" style="91" customWidth="1"/>
    <col min="7175" max="7424" width="9.140625" style="91"/>
    <col min="7425" max="7425" width="30.7109375" style="91" customWidth="1"/>
    <col min="7426" max="7426" width="30.140625" style="91" customWidth="1"/>
    <col min="7427" max="7427" width="52.85546875" style="91" customWidth="1"/>
    <col min="7428" max="7428" width="13" style="91" customWidth="1"/>
    <col min="7429" max="7429" width="15.42578125" style="91" customWidth="1"/>
    <col min="7430" max="7430" width="16.7109375" style="91" customWidth="1"/>
    <col min="7431" max="7680" width="9.140625" style="91"/>
    <col min="7681" max="7681" width="30.7109375" style="91" customWidth="1"/>
    <col min="7682" max="7682" width="30.140625" style="91" customWidth="1"/>
    <col min="7683" max="7683" width="52.85546875" style="91" customWidth="1"/>
    <col min="7684" max="7684" width="13" style="91" customWidth="1"/>
    <col min="7685" max="7685" width="15.42578125" style="91" customWidth="1"/>
    <col min="7686" max="7686" width="16.7109375" style="91" customWidth="1"/>
    <col min="7687" max="7936" width="9.140625" style="91"/>
    <col min="7937" max="7937" width="30.7109375" style="91" customWidth="1"/>
    <col min="7938" max="7938" width="30.140625" style="91" customWidth="1"/>
    <col min="7939" max="7939" width="52.85546875" style="91" customWidth="1"/>
    <col min="7940" max="7940" width="13" style="91" customWidth="1"/>
    <col min="7941" max="7941" width="15.42578125" style="91" customWidth="1"/>
    <col min="7942" max="7942" width="16.7109375" style="91" customWidth="1"/>
    <col min="7943" max="8192" width="9.140625" style="91"/>
    <col min="8193" max="8193" width="30.7109375" style="91" customWidth="1"/>
    <col min="8194" max="8194" width="30.140625" style="91" customWidth="1"/>
    <col min="8195" max="8195" width="52.85546875" style="91" customWidth="1"/>
    <col min="8196" max="8196" width="13" style="91" customWidth="1"/>
    <col min="8197" max="8197" width="15.42578125" style="91" customWidth="1"/>
    <col min="8198" max="8198" width="16.7109375" style="91" customWidth="1"/>
    <col min="8199" max="8448" width="9.140625" style="91"/>
    <col min="8449" max="8449" width="30.7109375" style="91" customWidth="1"/>
    <col min="8450" max="8450" width="30.140625" style="91" customWidth="1"/>
    <col min="8451" max="8451" width="52.85546875" style="91" customWidth="1"/>
    <col min="8452" max="8452" width="13" style="91" customWidth="1"/>
    <col min="8453" max="8453" width="15.42578125" style="91" customWidth="1"/>
    <col min="8454" max="8454" width="16.7109375" style="91" customWidth="1"/>
    <col min="8455" max="8704" width="9.140625" style="91"/>
    <col min="8705" max="8705" width="30.7109375" style="91" customWidth="1"/>
    <col min="8706" max="8706" width="30.140625" style="91" customWidth="1"/>
    <col min="8707" max="8707" width="52.85546875" style="91" customWidth="1"/>
    <col min="8708" max="8708" width="13" style="91" customWidth="1"/>
    <col min="8709" max="8709" width="15.42578125" style="91" customWidth="1"/>
    <col min="8710" max="8710" width="16.7109375" style="91" customWidth="1"/>
    <col min="8711" max="8960" width="9.140625" style="91"/>
    <col min="8961" max="8961" width="30.7109375" style="91" customWidth="1"/>
    <col min="8962" max="8962" width="30.140625" style="91" customWidth="1"/>
    <col min="8963" max="8963" width="52.85546875" style="91" customWidth="1"/>
    <col min="8964" max="8964" width="13" style="91" customWidth="1"/>
    <col min="8965" max="8965" width="15.42578125" style="91" customWidth="1"/>
    <col min="8966" max="8966" width="16.7109375" style="91" customWidth="1"/>
    <col min="8967" max="9216" width="9.140625" style="91"/>
    <col min="9217" max="9217" width="30.7109375" style="91" customWidth="1"/>
    <col min="9218" max="9218" width="30.140625" style="91" customWidth="1"/>
    <col min="9219" max="9219" width="52.85546875" style="91" customWidth="1"/>
    <col min="9220" max="9220" width="13" style="91" customWidth="1"/>
    <col min="9221" max="9221" width="15.42578125" style="91" customWidth="1"/>
    <col min="9222" max="9222" width="16.7109375" style="91" customWidth="1"/>
    <col min="9223" max="9472" width="9.140625" style="91"/>
    <col min="9473" max="9473" width="30.7109375" style="91" customWidth="1"/>
    <col min="9474" max="9474" width="30.140625" style="91" customWidth="1"/>
    <col min="9475" max="9475" width="52.85546875" style="91" customWidth="1"/>
    <col min="9476" max="9476" width="13" style="91" customWidth="1"/>
    <col min="9477" max="9477" width="15.42578125" style="91" customWidth="1"/>
    <col min="9478" max="9478" width="16.7109375" style="91" customWidth="1"/>
    <col min="9479" max="9728" width="9.140625" style="91"/>
    <col min="9729" max="9729" width="30.7109375" style="91" customWidth="1"/>
    <col min="9730" max="9730" width="30.140625" style="91" customWidth="1"/>
    <col min="9731" max="9731" width="52.85546875" style="91" customWidth="1"/>
    <col min="9732" max="9732" width="13" style="91" customWidth="1"/>
    <col min="9733" max="9733" width="15.42578125" style="91" customWidth="1"/>
    <col min="9734" max="9734" width="16.7109375" style="91" customWidth="1"/>
    <col min="9735" max="9984" width="9.140625" style="91"/>
    <col min="9985" max="9985" width="30.7109375" style="91" customWidth="1"/>
    <col min="9986" max="9986" width="30.140625" style="91" customWidth="1"/>
    <col min="9987" max="9987" width="52.85546875" style="91" customWidth="1"/>
    <col min="9988" max="9988" width="13" style="91" customWidth="1"/>
    <col min="9989" max="9989" width="15.42578125" style="91" customWidth="1"/>
    <col min="9990" max="9990" width="16.7109375" style="91" customWidth="1"/>
    <col min="9991" max="10240" width="9.140625" style="91"/>
    <col min="10241" max="10241" width="30.7109375" style="91" customWidth="1"/>
    <col min="10242" max="10242" width="30.140625" style="91" customWidth="1"/>
    <col min="10243" max="10243" width="52.85546875" style="91" customWidth="1"/>
    <col min="10244" max="10244" width="13" style="91" customWidth="1"/>
    <col min="10245" max="10245" width="15.42578125" style="91" customWidth="1"/>
    <col min="10246" max="10246" width="16.7109375" style="91" customWidth="1"/>
    <col min="10247" max="10496" width="9.140625" style="91"/>
    <col min="10497" max="10497" width="30.7109375" style="91" customWidth="1"/>
    <col min="10498" max="10498" width="30.140625" style="91" customWidth="1"/>
    <col min="10499" max="10499" width="52.85546875" style="91" customWidth="1"/>
    <col min="10500" max="10500" width="13" style="91" customWidth="1"/>
    <col min="10501" max="10501" width="15.42578125" style="91" customWidth="1"/>
    <col min="10502" max="10502" width="16.7109375" style="91" customWidth="1"/>
    <col min="10503" max="10752" width="9.140625" style="91"/>
    <col min="10753" max="10753" width="30.7109375" style="91" customWidth="1"/>
    <col min="10754" max="10754" width="30.140625" style="91" customWidth="1"/>
    <col min="10755" max="10755" width="52.85546875" style="91" customWidth="1"/>
    <col min="10756" max="10756" width="13" style="91" customWidth="1"/>
    <col min="10757" max="10757" width="15.42578125" style="91" customWidth="1"/>
    <col min="10758" max="10758" width="16.7109375" style="91" customWidth="1"/>
    <col min="10759" max="11008" width="9.140625" style="91"/>
    <col min="11009" max="11009" width="30.7109375" style="91" customWidth="1"/>
    <col min="11010" max="11010" width="30.140625" style="91" customWidth="1"/>
    <col min="11011" max="11011" width="52.85546875" style="91" customWidth="1"/>
    <col min="11012" max="11012" width="13" style="91" customWidth="1"/>
    <col min="11013" max="11013" width="15.42578125" style="91" customWidth="1"/>
    <col min="11014" max="11014" width="16.7109375" style="91" customWidth="1"/>
    <col min="11015" max="11264" width="9.140625" style="91"/>
    <col min="11265" max="11265" width="30.7109375" style="91" customWidth="1"/>
    <col min="11266" max="11266" width="30.140625" style="91" customWidth="1"/>
    <col min="11267" max="11267" width="52.85546875" style="91" customWidth="1"/>
    <col min="11268" max="11268" width="13" style="91" customWidth="1"/>
    <col min="11269" max="11269" width="15.42578125" style="91" customWidth="1"/>
    <col min="11270" max="11270" width="16.7109375" style="91" customWidth="1"/>
    <col min="11271" max="11520" width="9.140625" style="91"/>
    <col min="11521" max="11521" width="30.7109375" style="91" customWidth="1"/>
    <col min="11522" max="11522" width="30.140625" style="91" customWidth="1"/>
    <col min="11523" max="11523" width="52.85546875" style="91" customWidth="1"/>
    <col min="11524" max="11524" width="13" style="91" customWidth="1"/>
    <col min="11525" max="11525" width="15.42578125" style="91" customWidth="1"/>
    <col min="11526" max="11526" width="16.7109375" style="91" customWidth="1"/>
    <col min="11527" max="11776" width="9.140625" style="91"/>
    <col min="11777" max="11777" width="30.7109375" style="91" customWidth="1"/>
    <col min="11778" max="11778" width="30.140625" style="91" customWidth="1"/>
    <col min="11779" max="11779" width="52.85546875" style="91" customWidth="1"/>
    <col min="11780" max="11780" width="13" style="91" customWidth="1"/>
    <col min="11781" max="11781" width="15.42578125" style="91" customWidth="1"/>
    <col min="11782" max="11782" width="16.7109375" style="91" customWidth="1"/>
    <col min="11783" max="12032" width="9.140625" style="91"/>
    <col min="12033" max="12033" width="30.7109375" style="91" customWidth="1"/>
    <col min="12034" max="12034" width="30.140625" style="91" customWidth="1"/>
    <col min="12035" max="12035" width="52.85546875" style="91" customWidth="1"/>
    <col min="12036" max="12036" width="13" style="91" customWidth="1"/>
    <col min="12037" max="12037" width="15.42578125" style="91" customWidth="1"/>
    <col min="12038" max="12038" width="16.7109375" style="91" customWidth="1"/>
    <col min="12039" max="12288" width="9.140625" style="91"/>
    <col min="12289" max="12289" width="30.7109375" style="91" customWidth="1"/>
    <col min="12290" max="12290" width="30.140625" style="91" customWidth="1"/>
    <col min="12291" max="12291" width="52.85546875" style="91" customWidth="1"/>
    <col min="12292" max="12292" width="13" style="91" customWidth="1"/>
    <col min="12293" max="12293" width="15.42578125" style="91" customWidth="1"/>
    <col min="12294" max="12294" width="16.7109375" style="91" customWidth="1"/>
    <col min="12295" max="12544" width="9.140625" style="91"/>
    <col min="12545" max="12545" width="30.7109375" style="91" customWidth="1"/>
    <col min="12546" max="12546" width="30.140625" style="91" customWidth="1"/>
    <col min="12547" max="12547" width="52.85546875" style="91" customWidth="1"/>
    <col min="12548" max="12548" width="13" style="91" customWidth="1"/>
    <col min="12549" max="12549" width="15.42578125" style="91" customWidth="1"/>
    <col min="12550" max="12550" width="16.7109375" style="91" customWidth="1"/>
    <col min="12551" max="12800" width="9.140625" style="91"/>
    <col min="12801" max="12801" width="30.7109375" style="91" customWidth="1"/>
    <col min="12802" max="12802" width="30.140625" style="91" customWidth="1"/>
    <col min="12803" max="12803" width="52.85546875" style="91" customWidth="1"/>
    <col min="12804" max="12804" width="13" style="91" customWidth="1"/>
    <col min="12805" max="12805" width="15.42578125" style="91" customWidth="1"/>
    <col min="12806" max="12806" width="16.7109375" style="91" customWidth="1"/>
    <col min="12807" max="13056" width="9.140625" style="91"/>
    <col min="13057" max="13057" width="30.7109375" style="91" customWidth="1"/>
    <col min="13058" max="13058" width="30.140625" style="91" customWidth="1"/>
    <col min="13059" max="13059" width="52.85546875" style="91" customWidth="1"/>
    <col min="13060" max="13060" width="13" style="91" customWidth="1"/>
    <col min="13061" max="13061" width="15.42578125" style="91" customWidth="1"/>
    <col min="13062" max="13062" width="16.7109375" style="91" customWidth="1"/>
    <col min="13063" max="13312" width="9.140625" style="91"/>
    <col min="13313" max="13313" width="30.7109375" style="91" customWidth="1"/>
    <col min="13314" max="13314" width="30.140625" style="91" customWidth="1"/>
    <col min="13315" max="13315" width="52.85546875" style="91" customWidth="1"/>
    <col min="13316" max="13316" width="13" style="91" customWidth="1"/>
    <col min="13317" max="13317" width="15.42578125" style="91" customWidth="1"/>
    <col min="13318" max="13318" width="16.7109375" style="91" customWidth="1"/>
    <col min="13319" max="13568" width="9.140625" style="91"/>
    <col min="13569" max="13569" width="30.7109375" style="91" customWidth="1"/>
    <col min="13570" max="13570" width="30.140625" style="91" customWidth="1"/>
    <col min="13571" max="13571" width="52.85546875" style="91" customWidth="1"/>
    <col min="13572" max="13572" width="13" style="91" customWidth="1"/>
    <col min="13573" max="13573" width="15.42578125" style="91" customWidth="1"/>
    <col min="13574" max="13574" width="16.7109375" style="91" customWidth="1"/>
    <col min="13575" max="13824" width="9.140625" style="91"/>
    <col min="13825" max="13825" width="30.7109375" style="91" customWidth="1"/>
    <col min="13826" max="13826" width="30.140625" style="91" customWidth="1"/>
    <col min="13827" max="13827" width="52.85546875" style="91" customWidth="1"/>
    <col min="13828" max="13828" width="13" style="91" customWidth="1"/>
    <col min="13829" max="13829" width="15.42578125" style="91" customWidth="1"/>
    <col min="13830" max="13830" width="16.7109375" style="91" customWidth="1"/>
    <col min="13831" max="14080" width="9.140625" style="91"/>
    <col min="14081" max="14081" width="30.7109375" style="91" customWidth="1"/>
    <col min="14082" max="14082" width="30.140625" style="91" customWidth="1"/>
    <col min="14083" max="14083" width="52.85546875" style="91" customWidth="1"/>
    <col min="14084" max="14084" width="13" style="91" customWidth="1"/>
    <col min="14085" max="14085" width="15.42578125" style="91" customWidth="1"/>
    <col min="14086" max="14086" width="16.7109375" style="91" customWidth="1"/>
    <col min="14087" max="14336" width="9.140625" style="91"/>
    <col min="14337" max="14337" width="30.7109375" style="91" customWidth="1"/>
    <col min="14338" max="14338" width="30.140625" style="91" customWidth="1"/>
    <col min="14339" max="14339" width="52.85546875" style="91" customWidth="1"/>
    <col min="14340" max="14340" width="13" style="91" customWidth="1"/>
    <col min="14341" max="14341" width="15.42578125" style="91" customWidth="1"/>
    <col min="14342" max="14342" width="16.7109375" style="91" customWidth="1"/>
    <col min="14343" max="14592" width="9.140625" style="91"/>
    <col min="14593" max="14593" width="30.7109375" style="91" customWidth="1"/>
    <col min="14594" max="14594" width="30.140625" style="91" customWidth="1"/>
    <col min="14595" max="14595" width="52.85546875" style="91" customWidth="1"/>
    <col min="14596" max="14596" width="13" style="91" customWidth="1"/>
    <col min="14597" max="14597" width="15.42578125" style="91" customWidth="1"/>
    <col min="14598" max="14598" width="16.7109375" style="91" customWidth="1"/>
    <col min="14599" max="14848" width="9.140625" style="91"/>
    <col min="14849" max="14849" width="30.7109375" style="91" customWidth="1"/>
    <col min="14850" max="14850" width="30.140625" style="91" customWidth="1"/>
    <col min="14851" max="14851" width="52.85546875" style="91" customWidth="1"/>
    <col min="14852" max="14852" width="13" style="91" customWidth="1"/>
    <col min="14853" max="14853" width="15.42578125" style="91" customWidth="1"/>
    <col min="14854" max="14854" width="16.7109375" style="91" customWidth="1"/>
    <col min="14855" max="15104" width="9.140625" style="91"/>
    <col min="15105" max="15105" width="30.7109375" style="91" customWidth="1"/>
    <col min="15106" max="15106" width="30.140625" style="91" customWidth="1"/>
    <col min="15107" max="15107" width="52.85546875" style="91" customWidth="1"/>
    <col min="15108" max="15108" width="13" style="91" customWidth="1"/>
    <col min="15109" max="15109" width="15.42578125" style="91" customWidth="1"/>
    <col min="15110" max="15110" width="16.7109375" style="91" customWidth="1"/>
    <col min="15111" max="15360" width="9.140625" style="91"/>
    <col min="15361" max="15361" width="30.7109375" style="91" customWidth="1"/>
    <col min="15362" max="15362" width="30.140625" style="91" customWidth="1"/>
    <col min="15363" max="15363" width="52.85546875" style="91" customWidth="1"/>
    <col min="15364" max="15364" width="13" style="91" customWidth="1"/>
    <col min="15365" max="15365" width="15.42578125" style="91" customWidth="1"/>
    <col min="15366" max="15366" width="16.7109375" style="91" customWidth="1"/>
    <col min="15367" max="15616" width="9.140625" style="91"/>
    <col min="15617" max="15617" width="30.7109375" style="91" customWidth="1"/>
    <col min="15618" max="15618" width="30.140625" style="91" customWidth="1"/>
    <col min="15619" max="15619" width="52.85546875" style="91" customWidth="1"/>
    <col min="15620" max="15620" width="13" style="91" customWidth="1"/>
    <col min="15621" max="15621" width="15.42578125" style="91" customWidth="1"/>
    <col min="15622" max="15622" width="16.7109375" style="91" customWidth="1"/>
    <col min="15623" max="15872" width="9.140625" style="91"/>
    <col min="15873" max="15873" width="30.7109375" style="91" customWidth="1"/>
    <col min="15874" max="15874" width="30.140625" style="91" customWidth="1"/>
    <col min="15875" max="15875" width="52.85546875" style="91" customWidth="1"/>
    <col min="15876" max="15876" width="13" style="91" customWidth="1"/>
    <col min="15877" max="15877" width="15.42578125" style="91" customWidth="1"/>
    <col min="15878" max="15878" width="16.7109375" style="91" customWidth="1"/>
    <col min="15879" max="16128" width="9.140625" style="91"/>
    <col min="16129" max="16129" width="30.7109375" style="91" customWidth="1"/>
    <col min="16130" max="16130" width="30.140625" style="91" customWidth="1"/>
    <col min="16131" max="16131" width="52.85546875" style="91" customWidth="1"/>
    <col min="16132" max="16132" width="13" style="91" customWidth="1"/>
    <col min="16133" max="16133" width="15.42578125" style="91" customWidth="1"/>
    <col min="16134" max="16134" width="16.7109375" style="91" customWidth="1"/>
    <col min="16135" max="16384" width="9.140625" style="91"/>
  </cols>
  <sheetData>
    <row r="1" spans="1:6" s="85" customFormat="1" ht="36" x14ac:dyDescent="0.2">
      <c r="A1" s="81" t="s">
        <v>1740</v>
      </c>
      <c r="B1" s="81" t="s">
        <v>1741</v>
      </c>
      <c r="C1" s="82" t="s">
        <v>1742</v>
      </c>
      <c r="D1" s="82" t="s">
        <v>19</v>
      </c>
      <c r="E1" s="83" t="s">
        <v>603</v>
      </c>
      <c r="F1" s="84" t="s">
        <v>1743</v>
      </c>
    </row>
    <row r="2" spans="1:6" ht="20.100000000000001" customHeight="1" x14ac:dyDescent="0.2">
      <c r="A2" s="86" t="s">
        <v>1630</v>
      </c>
      <c r="B2" s="86" t="s">
        <v>1744</v>
      </c>
      <c r="C2" s="87" t="s">
        <v>1745</v>
      </c>
      <c r="D2" s="88" t="s">
        <v>1746</v>
      </c>
      <c r="E2" s="89">
        <v>944</v>
      </c>
      <c r="F2" s="90" t="s">
        <v>1747</v>
      </c>
    </row>
    <row r="3" spans="1:6" ht="24" x14ac:dyDescent="0.2">
      <c r="A3" s="86" t="s">
        <v>1630</v>
      </c>
      <c r="B3" s="86" t="s">
        <v>1744</v>
      </c>
      <c r="C3" s="87" t="s">
        <v>1748</v>
      </c>
      <c r="D3" s="88" t="s">
        <v>1746</v>
      </c>
      <c r="E3" s="89">
        <v>590</v>
      </c>
      <c r="F3" s="90" t="s">
        <v>1747</v>
      </c>
    </row>
    <row r="4" spans="1:6" ht="36" x14ac:dyDescent="0.2">
      <c r="A4" s="92" t="s">
        <v>1623</v>
      </c>
      <c r="B4" s="92" t="s">
        <v>1749</v>
      </c>
      <c r="C4" s="92" t="s">
        <v>1750</v>
      </c>
      <c r="D4" s="93" t="s">
        <v>1746</v>
      </c>
      <c r="E4" s="94">
        <v>5000.5</v>
      </c>
      <c r="F4" s="95" t="s">
        <v>415</v>
      </c>
    </row>
    <row r="5" spans="1:6" ht="36" x14ac:dyDescent="0.2">
      <c r="A5" s="92" t="s">
        <v>1623</v>
      </c>
      <c r="B5" s="92" t="s">
        <v>1749</v>
      </c>
      <c r="C5" s="92" t="s">
        <v>1751</v>
      </c>
      <c r="D5" s="93" t="s">
        <v>1746</v>
      </c>
      <c r="E5" s="94">
        <v>10133.5</v>
      </c>
      <c r="F5" s="95" t="s">
        <v>415</v>
      </c>
    </row>
    <row r="6" spans="1:6" ht="36" x14ac:dyDescent="0.2">
      <c r="A6" s="92" t="s">
        <v>1623</v>
      </c>
      <c r="B6" s="92" t="s">
        <v>1749</v>
      </c>
      <c r="C6" s="92" t="s">
        <v>1752</v>
      </c>
      <c r="D6" s="93" t="s">
        <v>1746</v>
      </c>
      <c r="E6" s="94">
        <v>25488</v>
      </c>
      <c r="F6" s="95" t="s">
        <v>415</v>
      </c>
    </row>
    <row r="7" spans="1:6" ht="36" x14ac:dyDescent="0.2">
      <c r="A7" s="92" t="s">
        <v>1623</v>
      </c>
      <c r="B7" s="92" t="s">
        <v>1749</v>
      </c>
      <c r="C7" s="92" t="s">
        <v>1753</v>
      </c>
      <c r="D7" s="93" t="s">
        <v>1746</v>
      </c>
      <c r="E7" s="94">
        <v>61419</v>
      </c>
      <c r="F7" s="95" t="s">
        <v>415</v>
      </c>
    </row>
    <row r="8" spans="1:6" ht="21.95" customHeight="1" x14ac:dyDescent="0.2">
      <c r="A8" s="92" t="s">
        <v>1623</v>
      </c>
      <c r="B8" s="92" t="s">
        <v>1749</v>
      </c>
      <c r="C8" s="92" t="s">
        <v>1754</v>
      </c>
      <c r="D8" s="93" t="s">
        <v>1746</v>
      </c>
      <c r="E8" s="94">
        <v>33435.300000000003</v>
      </c>
      <c r="F8" s="95" t="s">
        <v>415</v>
      </c>
    </row>
    <row r="9" spans="1:6" ht="17.100000000000001" customHeight="1" x14ac:dyDescent="0.2">
      <c r="A9" s="92" t="s">
        <v>1623</v>
      </c>
      <c r="B9" s="92" t="s">
        <v>1749</v>
      </c>
      <c r="C9" s="92" t="s">
        <v>1755</v>
      </c>
      <c r="D9" s="93" t="s">
        <v>1746</v>
      </c>
      <c r="E9" s="94">
        <v>9410.5</v>
      </c>
      <c r="F9" s="95" t="s">
        <v>415</v>
      </c>
    </row>
    <row r="10" spans="1:6" ht="18.95" customHeight="1" x14ac:dyDescent="0.2">
      <c r="A10" s="92" t="s">
        <v>1623</v>
      </c>
      <c r="B10" s="92" t="s">
        <v>1749</v>
      </c>
      <c r="C10" s="92" t="s">
        <v>1756</v>
      </c>
      <c r="D10" s="93" t="s">
        <v>1746</v>
      </c>
      <c r="E10" s="94">
        <v>5929.5</v>
      </c>
      <c r="F10" s="95" t="s">
        <v>415</v>
      </c>
    </row>
    <row r="11" spans="1:6" ht="17.100000000000001" customHeight="1" x14ac:dyDescent="0.2">
      <c r="A11" s="92" t="s">
        <v>1623</v>
      </c>
      <c r="B11" s="92" t="s">
        <v>1749</v>
      </c>
      <c r="C11" s="92" t="s">
        <v>1757</v>
      </c>
      <c r="D11" s="93" t="s">
        <v>1746</v>
      </c>
      <c r="E11" s="94">
        <v>65844</v>
      </c>
      <c r="F11" s="95" t="s">
        <v>415</v>
      </c>
    </row>
    <row r="12" spans="1:6" ht="18" customHeight="1" x14ac:dyDescent="0.2">
      <c r="A12" s="92" t="s">
        <v>1623</v>
      </c>
      <c r="B12" s="92" t="s">
        <v>1749</v>
      </c>
      <c r="C12" s="92" t="s">
        <v>1758</v>
      </c>
      <c r="D12" s="93" t="s">
        <v>1746</v>
      </c>
      <c r="E12" s="94">
        <v>29393.8</v>
      </c>
      <c r="F12" s="95" t="s">
        <v>415</v>
      </c>
    </row>
    <row r="13" spans="1:6" ht="18" customHeight="1" x14ac:dyDescent="0.2">
      <c r="A13" s="92" t="s">
        <v>1623</v>
      </c>
      <c r="B13" s="92" t="s">
        <v>1749</v>
      </c>
      <c r="C13" s="92" t="s">
        <v>1759</v>
      </c>
      <c r="D13" s="93" t="s">
        <v>1746</v>
      </c>
      <c r="E13" s="94">
        <v>27193.1</v>
      </c>
      <c r="F13" s="95" t="s">
        <v>415</v>
      </c>
    </row>
    <row r="14" spans="1:6" ht="48" x14ac:dyDescent="0.2">
      <c r="A14" s="92" t="s">
        <v>1623</v>
      </c>
      <c r="B14" s="92" t="s">
        <v>1749</v>
      </c>
      <c r="C14" s="92" t="s">
        <v>1760</v>
      </c>
      <c r="D14" s="93" t="s">
        <v>1746</v>
      </c>
      <c r="E14" s="94">
        <v>50380.1</v>
      </c>
      <c r="F14" s="95" t="s">
        <v>415</v>
      </c>
    </row>
    <row r="15" spans="1:6" ht="48" x14ac:dyDescent="0.2">
      <c r="A15" s="92" t="s">
        <v>1623</v>
      </c>
      <c r="B15" s="92" t="s">
        <v>1749</v>
      </c>
      <c r="C15" s="92" t="s">
        <v>1761</v>
      </c>
      <c r="D15" s="93" t="s">
        <v>1746</v>
      </c>
      <c r="E15" s="94">
        <v>29323</v>
      </c>
      <c r="F15" s="95" t="s">
        <v>415</v>
      </c>
    </row>
    <row r="16" spans="1:6" ht="48" x14ac:dyDescent="0.2">
      <c r="A16" s="92" t="s">
        <v>1623</v>
      </c>
      <c r="B16" s="92" t="s">
        <v>1749</v>
      </c>
      <c r="C16" s="92" t="s">
        <v>1762</v>
      </c>
      <c r="D16" s="93" t="s">
        <v>1746</v>
      </c>
      <c r="E16" s="94">
        <v>32833.5</v>
      </c>
      <c r="F16" s="95" t="s">
        <v>415</v>
      </c>
    </row>
    <row r="17" spans="1:6" ht="48" x14ac:dyDescent="0.2">
      <c r="A17" s="92" t="s">
        <v>1623</v>
      </c>
      <c r="B17" s="92" t="s">
        <v>1749</v>
      </c>
      <c r="C17" s="92" t="s">
        <v>1763</v>
      </c>
      <c r="D17" s="93" t="s">
        <v>1746</v>
      </c>
      <c r="E17" s="94">
        <v>12537.5</v>
      </c>
      <c r="F17" s="95" t="s">
        <v>415</v>
      </c>
    </row>
    <row r="18" spans="1:6" ht="48" x14ac:dyDescent="0.2">
      <c r="A18" s="92" t="s">
        <v>1623</v>
      </c>
      <c r="B18" s="92" t="s">
        <v>1749</v>
      </c>
      <c r="C18" s="92" t="s">
        <v>1764</v>
      </c>
      <c r="D18" s="93" t="s">
        <v>1746</v>
      </c>
      <c r="E18" s="94">
        <v>12626</v>
      </c>
      <c r="F18" s="95" t="s">
        <v>415</v>
      </c>
    </row>
    <row r="19" spans="1:6" ht="48" x14ac:dyDescent="0.2">
      <c r="A19" s="92" t="s">
        <v>1623</v>
      </c>
      <c r="B19" s="92" t="s">
        <v>1749</v>
      </c>
      <c r="C19" s="92" t="s">
        <v>1765</v>
      </c>
      <c r="D19" s="93" t="s">
        <v>1746</v>
      </c>
      <c r="E19" s="94">
        <v>95892.7</v>
      </c>
      <c r="F19" s="95" t="s">
        <v>415</v>
      </c>
    </row>
    <row r="20" spans="1:6" ht="22.5" customHeight="1" x14ac:dyDescent="0.2">
      <c r="A20" s="92" t="s">
        <v>1623</v>
      </c>
      <c r="B20" s="92" t="s">
        <v>1749</v>
      </c>
      <c r="C20" s="92" t="s">
        <v>1766</v>
      </c>
      <c r="D20" s="93" t="s">
        <v>1746</v>
      </c>
      <c r="E20" s="94">
        <v>19706</v>
      </c>
      <c r="F20" s="95" t="s">
        <v>415</v>
      </c>
    </row>
    <row r="21" spans="1:6" ht="22.5" customHeight="1" x14ac:dyDescent="0.2">
      <c r="A21" s="92" t="s">
        <v>1623</v>
      </c>
      <c r="B21" s="92" t="s">
        <v>1749</v>
      </c>
      <c r="C21" s="92" t="s">
        <v>1767</v>
      </c>
      <c r="D21" s="93" t="s">
        <v>1746</v>
      </c>
      <c r="E21" s="94">
        <v>30975</v>
      </c>
      <c r="F21" s="95" t="s">
        <v>415</v>
      </c>
    </row>
    <row r="22" spans="1:6" ht="24" x14ac:dyDescent="0.2">
      <c r="A22" s="92" t="s">
        <v>1623</v>
      </c>
      <c r="B22" s="92" t="s">
        <v>1749</v>
      </c>
      <c r="C22" s="92" t="s">
        <v>1768</v>
      </c>
      <c r="D22" s="93" t="s">
        <v>1746</v>
      </c>
      <c r="E22" s="94">
        <v>15251.5</v>
      </c>
      <c r="F22" s="95" t="s">
        <v>415</v>
      </c>
    </row>
    <row r="23" spans="1:6" ht="24" x14ac:dyDescent="0.2">
      <c r="A23" s="92" t="s">
        <v>1623</v>
      </c>
      <c r="B23" s="92" t="s">
        <v>1749</v>
      </c>
      <c r="C23" s="92" t="s">
        <v>1769</v>
      </c>
      <c r="D23" s="93" t="s">
        <v>1746</v>
      </c>
      <c r="E23" s="94">
        <v>24225.4</v>
      </c>
      <c r="F23" s="95" t="s">
        <v>415</v>
      </c>
    </row>
    <row r="24" spans="1:6" ht="22.5" customHeight="1" x14ac:dyDescent="0.2">
      <c r="A24" s="96" t="s">
        <v>1645</v>
      </c>
      <c r="B24" s="96" t="s">
        <v>1770</v>
      </c>
      <c r="C24" s="97" t="s">
        <v>1771</v>
      </c>
      <c r="D24" s="98" t="s">
        <v>1772</v>
      </c>
      <c r="E24" s="99">
        <v>1003</v>
      </c>
      <c r="F24" s="100" t="s">
        <v>1773</v>
      </c>
    </row>
    <row r="25" spans="1:6" x14ac:dyDescent="0.2">
      <c r="A25" s="96" t="s">
        <v>1645</v>
      </c>
      <c r="B25" s="96" t="s">
        <v>1770</v>
      </c>
      <c r="C25" s="97" t="s">
        <v>1774</v>
      </c>
      <c r="D25" s="98" t="s">
        <v>1772</v>
      </c>
      <c r="E25" s="99">
        <v>1003</v>
      </c>
      <c r="F25" s="100" t="s">
        <v>1773</v>
      </c>
    </row>
    <row r="26" spans="1:6" ht="24" customHeight="1" x14ac:dyDescent="0.2">
      <c r="A26" s="96" t="s">
        <v>1645</v>
      </c>
      <c r="B26" s="96" t="s">
        <v>1770</v>
      </c>
      <c r="C26" s="97" t="s">
        <v>1775</v>
      </c>
      <c r="D26" s="98" t="s">
        <v>1772</v>
      </c>
      <c r="E26" s="99">
        <v>3009</v>
      </c>
      <c r="F26" s="100" t="s">
        <v>1773</v>
      </c>
    </row>
    <row r="27" spans="1:6" x14ac:dyDescent="0.2">
      <c r="A27" s="96" t="s">
        <v>1645</v>
      </c>
      <c r="B27" s="96" t="s">
        <v>1770</v>
      </c>
      <c r="C27" s="97" t="s">
        <v>1776</v>
      </c>
      <c r="D27" s="98" t="s">
        <v>1772</v>
      </c>
      <c r="E27" s="99">
        <v>1882.1</v>
      </c>
      <c r="F27" s="100" t="s">
        <v>1773</v>
      </c>
    </row>
    <row r="28" spans="1:6" x14ac:dyDescent="0.2">
      <c r="A28" s="96" t="s">
        <v>1645</v>
      </c>
      <c r="B28" s="96" t="s">
        <v>1770</v>
      </c>
      <c r="C28" s="97" t="s">
        <v>1777</v>
      </c>
      <c r="D28" s="98" t="s">
        <v>1746</v>
      </c>
      <c r="E28" s="99">
        <v>83.78</v>
      </c>
      <c r="F28" s="100" t="s">
        <v>1773</v>
      </c>
    </row>
    <row r="29" spans="1:6" x14ac:dyDescent="0.2">
      <c r="A29" s="96" t="s">
        <v>1645</v>
      </c>
      <c r="B29" s="96" t="s">
        <v>1770</v>
      </c>
      <c r="C29" s="97" t="s">
        <v>1778</v>
      </c>
      <c r="D29" s="98" t="s">
        <v>1746</v>
      </c>
      <c r="E29" s="99">
        <v>192.34</v>
      </c>
      <c r="F29" s="100" t="s">
        <v>1773</v>
      </c>
    </row>
    <row r="30" spans="1:6" x14ac:dyDescent="0.2">
      <c r="A30" s="96" t="s">
        <v>1645</v>
      </c>
      <c r="B30" s="96" t="s">
        <v>1770</v>
      </c>
      <c r="C30" s="97" t="s">
        <v>1779</v>
      </c>
      <c r="D30" s="98" t="s">
        <v>1746</v>
      </c>
      <c r="E30" s="99">
        <v>421.26</v>
      </c>
      <c r="F30" s="100" t="s">
        <v>1773</v>
      </c>
    </row>
    <row r="31" spans="1:6" x14ac:dyDescent="0.2">
      <c r="A31" s="101" t="s">
        <v>1780</v>
      </c>
      <c r="B31" s="101" t="s">
        <v>1781</v>
      </c>
      <c r="C31" s="102" t="s">
        <v>1782</v>
      </c>
      <c r="D31" s="103" t="s">
        <v>1746</v>
      </c>
      <c r="E31" s="104">
        <v>6500</v>
      </c>
      <c r="F31" s="105" t="s">
        <v>1783</v>
      </c>
    </row>
    <row r="32" spans="1:6" x14ac:dyDescent="0.2">
      <c r="A32" s="101" t="s">
        <v>1780</v>
      </c>
      <c r="B32" s="101" t="s">
        <v>1781</v>
      </c>
      <c r="C32" s="102" t="s">
        <v>1784</v>
      </c>
      <c r="D32" s="103" t="s">
        <v>1746</v>
      </c>
      <c r="E32" s="104">
        <v>7265.26</v>
      </c>
      <c r="F32" s="105" t="s">
        <v>1783</v>
      </c>
    </row>
    <row r="33" spans="1:6" x14ac:dyDescent="0.2">
      <c r="A33" s="101" t="s">
        <v>1780</v>
      </c>
      <c r="B33" s="101" t="s">
        <v>1781</v>
      </c>
      <c r="C33" s="102" t="s">
        <v>1785</v>
      </c>
      <c r="D33" s="103" t="s">
        <v>1746</v>
      </c>
      <c r="E33" s="104">
        <v>4675.2539999999999</v>
      </c>
      <c r="F33" s="105" t="s">
        <v>1783</v>
      </c>
    </row>
    <row r="34" spans="1:6" x14ac:dyDescent="0.2">
      <c r="A34" s="101" t="s">
        <v>1780</v>
      </c>
      <c r="B34" s="101" t="s">
        <v>1781</v>
      </c>
      <c r="C34" s="102" t="s">
        <v>1786</v>
      </c>
      <c r="D34" s="103" t="s">
        <v>1746</v>
      </c>
      <c r="E34" s="104">
        <v>16785.5</v>
      </c>
      <c r="F34" s="105" t="s">
        <v>1783</v>
      </c>
    </row>
    <row r="35" spans="1:6" x14ac:dyDescent="0.2">
      <c r="A35" s="101" t="s">
        <v>1780</v>
      </c>
      <c r="B35" s="101" t="s">
        <v>1781</v>
      </c>
      <c r="C35" s="102" t="s">
        <v>1787</v>
      </c>
      <c r="D35" s="103" t="s">
        <v>1746</v>
      </c>
      <c r="E35" s="104">
        <v>15163</v>
      </c>
      <c r="F35" s="105" t="s">
        <v>1783</v>
      </c>
    </row>
    <row r="36" spans="1:6" x14ac:dyDescent="0.2">
      <c r="A36" s="106" t="s">
        <v>1719</v>
      </c>
      <c r="B36" s="106" t="s">
        <v>1788</v>
      </c>
      <c r="C36" s="107" t="s">
        <v>1789</v>
      </c>
      <c r="D36" s="108" t="s">
        <v>1746</v>
      </c>
      <c r="E36" s="109">
        <v>2330.5</v>
      </c>
      <c r="F36" s="110" t="s">
        <v>1790</v>
      </c>
    </row>
    <row r="37" spans="1:6" x14ac:dyDescent="0.2">
      <c r="A37" s="106" t="s">
        <v>1719</v>
      </c>
      <c r="B37" s="106" t="s">
        <v>1788</v>
      </c>
      <c r="C37" s="107" t="s">
        <v>1791</v>
      </c>
      <c r="D37" s="108"/>
      <c r="E37" s="109">
        <v>1150</v>
      </c>
      <c r="F37" s="110" t="s">
        <v>1790</v>
      </c>
    </row>
    <row r="38" spans="1:6" ht="24" x14ac:dyDescent="0.2">
      <c r="A38" s="106" t="s">
        <v>1719</v>
      </c>
      <c r="B38" s="106" t="s">
        <v>1788</v>
      </c>
      <c r="C38" s="107" t="s">
        <v>1792</v>
      </c>
      <c r="D38" s="108" t="s">
        <v>1746</v>
      </c>
      <c r="E38" s="109">
        <v>2330.5</v>
      </c>
      <c r="F38" s="110" t="s">
        <v>1790</v>
      </c>
    </row>
    <row r="39" spans="1:6" ht="36" x14ac:dyDescent="0.2">
      <c r="A39" s="106" t="s">
        <v>1719</v>
      </c>
      <c r="B39" s="106" t="s">
        <v>1788</v>
      </c>
      <c r="C39" s="107" t="s">
        <v>1793</v>
      </c>
      <c r="D39" s="108" t="s">
        <v>1746</v>
      </c>
      <c r="E39" s="109">
        <v>3009</v>
      </c>
      <c r="F39" s="110" t="s">
        <v>1790</v>
      </c>
    </row>
    <row r="40" spans="1:6" ht="36" x14ac:dyDescent="0.2">
      <c r="A40" s="106" t="s">
        <v>1719</v>
      </c>
      <c r="B40" s="106" t="s">
        <v>1788</v>
      </c>
      <c r="C40" s="107" t="s">
        <v>1794</v>
      </c>
      <c r="D40" s="108" t="s">
        <v>1746</v>
      </c>
      <c r="E40" s="109">
        <v>1150.5</v>
      </c>
      <c r="F40" s="110" t="s">
        <v>1790</v>
      </c>
    </row>
    <row r="41" spans="1:6" ht="36" x14ac:dyDescent="0.2">
      <c r="A41" s="106" t="s">
        <v>1719</v>
      </c>
      <c r="B41" s="106" t="s">
        <v>1788</v>
      </c>
      <c r="C41" s="107" t="s">
        <v>1795</v>
      </c>
      <c r="D41" s="108" t="s">
        <v>1746</v>
      </c>
      <c r="E41" s="109">
        <v>1150.5</v>
      </c>
      <c r="F41" s="110" t="s">
        <v>1790</v>
      </c>
    </row>
    <row r="42" spans="1:6" ht="24" x14ac:dyDescent="0.2">
      <c r="A42" s="106" t="s">
        <v>1719</v>
      </c>
      <c r="B42" s="106" t="s">
        <v>1788</v>
      </c>
      <c r="C42" s="107" t="s">
        <v>1796</v>
      </c>
      <c r="D42" s="108" t="s">
        <v>1746</v>
      </c>
      <c r="E42" s="109">
        <v>1947</v>
      </c>
      <c r="F42" s="110" t="s">
        <v>1790</v>
      </c>
    </row>
    <row r="43" spans="1:6" ht="22.5" customHeight="1" x14ac:dyDescent="0.2">
      <c r="A43" s="106" t="s">
        <v>1719</v>
      </c>
      <c r="B43" s="106" t="s">
        <v>1788</v>
      </c>
      <c r="C43" s="107" t="s">
        <v>1797</v>
      </c>
      <c r="D43" s="108" t="s">
        <v>1746</v>
      </c>
      <c r="E43" s="109">
        <v>2212.5</v>
      </c>
      <c r="F43" s="110" t="s">
        <v>1790</v>
      </c>
    </row>
    <row r="44" spans="1:6" ht="18.95" customHeight="1" x14ac:dyDescent="0.2">
      <c r="A44" s="111" t="s">
        <v>1798</v>
      </c>
      <c r="B44" s="111" t="s">
        <v>1799</v>
      </c>
      <c r="C44" s="112" t="s">
        <v>1800</v>
      </c>
      <c r="D44" s="113" t="s">
        <v>1746</v>
      </c>
      <c r="E44" s="114">
        <v>11210</v>
      </c>
      <c r="F44" s="115" t="s">
        <v>1801</v>
      </c>
    </row>
    <row r="45" spans="1:6" ht="17.100000000000001" customHeight="1" x14ac:dyDescent="0.2">
      <c r="A45" s="111" t="s">
        <v>1798</v>
      </c>
      <c r="B45" s="111" t="s">
        <v>1799</v>
      </c>
      <c r="C45" s="112" t="s">
        <v>1802</v>
      </c>
      <c r="D45" s="113" t="s">
        <v>1746</v>
      </c>
      <c r="E45" s="114">
        <v>15692.82</v>
      </c>
      <c r="F45" s="115" t="s">
        <v>1801</v>
      </c>
    </row>
    <row r="46" spans="1:6" x14ac:dyDescent="0.2">
      <c r="A46" s="111" t="s">
        <v>1798</v>
      </c>
      <c r="B46" s="111" t="s">
        <v>1799</v>
      </c>
      <c r="C46" s="112" t="s">
        <v>1803</v>
      </c>
      <c r="D46" s="113" t="s">
        <v>1746</v>
      </c>
      <c r="E46" s="114">
        <v>342200</v>
      </c>
      <c r="F46" s="115" t="s">
        <v>1801</v>
      </c>
    </row>
    <row r="47" spans="1:6" ht="21" customHeight="1" x14ac:dyDescent="0.2">
      <c r="A47" s="111" t="s">
        <v>1798</v>
      </c>
      <c r="B47" s="111" t="s">
        <v>1799</v>
      </c>
      <c r="C47" s="112" t="s">
        <v>1804</v>
      </c>
      <c r="D47" s="113" t="s">
        <v>1746</v>
      </c>
      <c r="E47" s="114">
        <v>6254</v>
      </c>
      <c r="F47" s="115" t="s">
        <v>1801</v>
      </c>
    </row>
    <row r="48" spans="1:6" ht="14.1" customHeight="1" x14ac:dyDescent="0.2">
      <c r="A48" s="111" t="s">
        <v>1798</v>
      </c>
      <c r="B48" s="111" t="s">
        <v>1799</v>
      </c>
      <c r="C48" s="112" t="s">
        <v>1805</v>
      </c>
      <c r="D48" s="113" t="s">
        <v>1746</v>
      </c>
      <c r="E48" s="114">
        <v>531000</v>
      </c>
      <c r="F48" s="115" t="s">
        <v>1801</v>
      </c>
    </row>
    <row r="49" spans="1:6" ht="24" x14ac:dyDescent="0.2">
      <c r="A49" s="111" t="s">
        <v>1798</v>
      </c>
      <c r="B49" s="111" t="s">
        <v>1799</v>
      </c>
      <c r="C49" s="112" t="s">
        <v>1806</v>
      </c>
      <c r="D49" s="113" t="s">
        <v>1746</v>
      </c>
      <c r="E49" s="114">
        <v>49794.525000000001</v>
      </c>
      <c r="F49" s="115" t="s">
        <v>1801</v>
      </c>
    </row>
    <row r="50" spans="1:6" x14ac:dyDescent="0.2">
      <c r="A50" s="111" t="s">
        <v>1798</v>
      </c>
      <c r="B50" s="111" t="s">
        <v>1799</v>
      </c>
      <c r="C50" s="112" t="s">
        <v>1807</v>
      </c>
      <c r="D50" s="113" t="s">
        <v>1746</v>
      </c>
      <c r="E50" s="114">
        <v>275000</v>
      </c>
      <c r="F50" s="115" t="s">
        <v>1801</v>
      </c>
    </row>
    <row r="51" spans="1:6" ht="24" x14ac:dyDescent="0.2">
      <c r="A51" s="111" t="s">
        <v>1798</v>
      </c>
      <c r="B51" s="111" t="s">
        <v>1799</v>
      </c>
      <c r="C51" s="112" t="s">
        <v>1808</v>
      </c>
      <c r="D51" s="113" t="s">
        <v>1746</v>
      </c>
      <c r="E51" s="114">
        <v>8407.5</v>
      </c>
      <c r="F51" s="115" t="s">
        <v>1801</v>
      </c>
    </row>
    <row r="52" spans="1:6" ht="15.95" customHeight="1" x14ac:dyDescent="0.2">
      <c r="A52" s="111" t="s">
        <v>1798</v>
      </c>
      <c r="B52" s="111" t="s">
        <v>1799</v>
      </c>
      <c r="C52" s="112" t="s">
        <v>1809</v>
      </c>
      <c r="D52" s="113" t="s">
        <v>1746</v>
      </c>
      <c r="E52" s="114">
        <v>96885.151100000003</v>
      </c>
      <c r="F52" s="115" t="s">
        <v>1801</v>
      </c>
    </row>
    <row r="53" spans="1:6" ht="15" customHeight="1" x14ac:dyDescent="0.2">
      <c r="A53" s="111" t="s">
        <v>1798</v>
      </c>
      <c r="B53" s="111" t="s">
        <v>1799</v>
      </c>
      <c r="C53" s="112" t="s">
        <v>1810</v>
      </c>
      <c r="D53" s="113" t="s">
        <v>1746</v>
      </c>
      <c r="E53" s="114">
        <v>250160</v>
      </c>
      <c r="F53" s="115" t="s">
        <v>1801</v>
      </c>
    </row>
    <row r="54" spans="1:6" ht="24" x14ac:dyDescent="0.2">
      <c r="A54" s="111" t="s">
        <v>1798</v>
      </c>
      <c r="B54" s="111" t="s">
        <v>1799</v>
      </c>
      <c r="C54" s="112" t="s">
        <v>1811</v>
      </c>
      <c r="D54" s="113" t="s">
        <v>1746</v>
      </c>
      <c r="E54" s="114">
        <v>2950</v>
      </c>
      <c r="F54" s="115" t="s">
        <v>1801</v>
      </c>
    </row>
    <row r="55" spans="1:6" ht="14.1" customHeight="1" x14ac:dyDescent="0.2">
      <c r="A55" s="111" t="s">
        <v>1798</v>
      </c>
      <c r="B55" s="111" t="s">
        <v>1799</v>
      </c>
      <c r="C55" s="112" t="s">
        <v>1812</v>
      </c>
      <c r="D55" s="113" t="s">
        <v>1746</v>
      </c>
      <c r="E55" s="114">
        <v>226560</v>
      </c>
      <c r="F55" s="115" t="s">
        <v>1801</v>
      </c>
    </row>
    <row r="56" spans="1:6" ht="30.75" customHeight="1" x14ac:dyDescent="0.2">
      <c r="A56" s="111" t="s">
        <v>1798</v>
      </c>
      <c r="B56" s="111" t="s">
        <v>1799</v>
      </c>
      <c r="C56" s="112" t="s">
        <v>1813</v>
      </c>
      <c r="D56" s="113" t="s">
        <v>1746</v>
      </c>
      <c r="E56" s="114">
        <v>501500</v>
      </c>
      <c r="F56" s="115" t="s">
        <v>1801</v>
      </c>
    </row>
    <row r="57" spans="1:6" ht="15" customHeight="1" x14ac:dyDescent="0.2">
      <c r="A57" s="111" t="s">
        <v>1798</v>
      </c>
      <c r="B57" s="111" t="s">
        <v>1799</v>
      </c>
      <c r="C57" s="112" t="s">
        <v>1814</v>
      </c>
      <c r="D57" s="113" t="s">
        <v>1746</v>
      </c>
      <c r="E57" s="114">
        <v>41300</v>
      </c>
      <c r="F57" s="115" t="s">
        <v>1801</v>
      </c>
    </row>
    <row r="58" spans="1:6" ht="24" customHeight="1" x14ac:dyDescent="0.2">
      <c r="A58" s="111" t="s">
        <v>1798</v>
      </c>
      <c r="B58" s="111" t="s">
        <v>1799</v>
      </c>
      <c r="C58" s="112" t="s">
        <v>1815</v>
      </c>
      <c r="D58" s="113" t="s">
        <v>1746</v>
      </c>
      <c r="E58" s="114">
        <v>49560</v>
      </c>
      <c r="F58" s="115" t="s">
        <v>1801</v>
      </c>
    </row>
    <row r="59" spans="1:6" ht="14.1" customHeight="1" x14ac:dyDescent="0.2">
      <c r="A59" s="111" t="s">
        <v>1798</v>
      </c>
      <c r="B59" s="111" t="s">
        <v>1799</v>
      </c>
      <c r="C59" s="112" t="s">
        <v>1816</v>
      </c>
      <c r="D59" s="113" t="s">
        <v>1746</v>
      </c>
      <c r="E59" s="114">
        <v>188800</v>
      </c>
      <c r="F59" s="115" t="s">
        <v>1801</v>
      </c>
    </row>
    <row r="60" spans="1:6" ht="15" customHeight="1" x14ac:dyDescent="0.2">
      <c r="A60" s="111" t="s">
        <v>1798</v>
      </c>
      <c r="B60" s="111" t="s">
        <v>1799</v>
      </c>
      <c r="C60" s="112" t="s">
        <v>1817</v>
      </c>
      <c r="D60" s="113" t="s">
        <v>1746</v>
      </c>
      <c r="E60" s="114">
        <v>27140</v>
      </c>
      <c r="F60" s="115" t="s">
        <v>1801</v>
      </c>
    </row>
    <row r="61" spans="1:6" ht="15.95" customHeight="1" x14ac:dyDescent="0.2">
      <c r="A61" s="111" t="s">
        <v>1798</v>
      </c>
      <c r="B61" s="111" t="s">
        <v>1799</v>
      </c>
      <c r="C61" s="112" t="s">
        <v>1818</v>
      </c>
      <c r="D61" s="113" t="s">
        <v>1746</v>
      </c>
      <c r="E61" s="114">
        <v>49219.1806</v>
      </c>
      <c r="F61" s="115" t="s">
        <v>1801</v>
      </c>
    </row>
    <row r="62" spans="1:6" ht="18.95" customHeight="1" x14ac:dyDescent="0.2">
      <c r="A62" s="111" t="s">
        <v>1798</v>
      </c>
      <c r="B62" s="111" t="s">
        <v>1799</v>
      </c>
      <c r="C62" s="112" t="s">
        <v>1819</v>
      </c>
      <c r="D62" s="113" t="s">
        <v>1746</v>
      </c>
      <c r="E62" s="114">
        <v>26137.0707</v>
      </c>
      <c r="F62" s="115" t="s">
        <v>1801</v>
      </c>
    </row>
    <row r="63" spans="1:6" ht="20.100000000000001" customHeight="1" x14ac:dyDescent="0.2">
      <c r="A63" s="111" t="s">
        <v>1798</v>
      </c>
      <c r="B63" s="111" t="s">
        <v>1799</v>
      </c>
      <c r="C63" s="112" t="s">
        <v>1820</v>
      </c>
      <c r="D63" s="113" t="s">
        <v>1746</v>
      </c>
      <c r="E63" s="114">
        <v>105563.74400000001</v>
      </c>
      <c r="F63" s="115" t="s">
        <v>1801</v>
      </c>
    </row>
    <row r="64" spans="1:6" ht="18.95" customHeight="1" x14ac:dyDescent="0.2">
      <c r="A64" s="111" t="s">
        <v>1798</v>
      </c>
      <c r="B64" s="111" t="s">
        <v>1799</v>
      </c>
      <c r="C64" s="112" t="s">
        <v>1821</v>
      </c>
      <c r="D64" s="113" t="s">
        <v>1746</v>
      </c>
      <c r="E64" s="114">
        <v>6490</v>
      </c>
      <c r="F64" s="115" t="s">
        <v>1801</v>
      </c>
    </row>
    <row r="65" spans="1:6" ht="15" customHeight="1" x14ac:dyDescent="0.2">
      <c r="A65" s="111" t="s">
        <v>1798</v>
      </c>
      <c r="B65" s="111" t="s">
        <v>1799</v>
      </c>
      <c r="C65" s="112" t="s">
        <v>1822</v>
      </c>
      <c r="D65" s="113" t="s">
        <v>1746</v>
      </c>
      <c r="E65" s="114">
        <v>30335.3338</v>
      </c>
      <c r="F65" s="115" t="s">
        <v>1801</v>
      </c>
    </row>
    <row r="66" spans="1:6" ht="24" x14ac:dyDescent="0.2">
      <c r="A66" s="111" t="s">
        <v>1798</v>
      </c>
      <c r="B66" s="111" t="s">
        <v>1799</v>
      </c>
      <c r="C66" s="112" t="s">
        <v>1823</v>
      </c>
      <c r="D66" s="113" t="s">
        <v>1746</v>
      </c>
      <c r="E66" s="114">
        <v>72981.654699999999</v>
      </c>
      <c r="F66" s="115" t="s">
        <v>1801</v>
      </c>
    </row>
    <row r="67" spans="1:6" x14ac:dyDescent="0.2">
      <c r="A67" s="111" t="s">
        <v>1798</v>
      </c>
      <c r="B67" s="111" t="s">
        <v>1799</v>
      </c>
      <c r="C67" s="112" t="s">
        <v>1824</v>
      </c>
      <c r="D67" s="113" t="s">
        <v>1746</v>
      </c>
      <c r="E67" s="114">
        <v>172048.60250000001</v>
      </c>
      <c r="F67" s="115" t="s">
        <v>1801</v>
      </c>
    </row>
    <row r="68" spans="1:6" x14ac:dyDescent="0.2">
      <c r="A68" s="111" t="s">
        <v>1798</v>
      </c>
      <c r="B68" s="111" t="s">
        <v>1799</v>
      </c>
      <c r="C68" s="112" t="s">
        <v>1825</v>
      </c>
      <c r="D68" s="113" t="s">
        <v>1746</v>
      </c>
      <c r="E68" s="114">
        <v>104465.4</v>
      </c>
      <c r="F68" s="115" t="s">
        <v>1801</v>
      </c>
    </row>
    <row r="69" spans="1:6" x14ac:dyDescent="0.2">
      <c r="A69" s="111" t="s">
        <v>1798</v>
      </c>
      <c r="B69" s="111" t="s">
        <v>1799</v>
      </c>
      <c r="C69" s="112" t="s">
        <v>1826</v>
      </c>
      <c r="D69" s="113" t="s">
        <v>1746</v>
      </c>
      <c r="E69" s="114">
        <v>8314.2916999999998</v>
      </c>
      <c r="F69" s="115" t="s">
        <v>1801</v>
      </c>
    </row>
    <row r="70" spans="1:6" x14ac:dyDescent="0.2">
      <c r="A70" s="111" t="s">
        <v>1798</v>
      </c>
      <c r="B70" s="111" t="s">
        <v>1799</v>
      </c>
      <c r="C70" s="112" t="s">
        <v>1827</v>
      </c>
      <c r="D70" s="113" t="s">
        <v>1746</v>
      </c>
      <c r="E70" s="114">
        <v>198806.39999999999</v>
      </c>
      <c r="F70" s="115" t="s">
        <v>1801</v>
      </c>
    </row>
    <row r="71" spans="1:6" x14ac:dyDescent="0.2">
      <c r="A71" s="111" t="s">
        <v>1798</v>
      </c>
      <c r="B71" s="111" t="s">
        <v>1799</v>
      </c>
      <c r="C71" s="112" t="s">
        <v>1828</v>
      </c>
      <c r="D71" s="113" t="s">
        <v>1746</v>
      </c>
      <c r="E71" s="114">
        <v>11313.84</v>
      </c>
      <c r="F71" s="115" t="s">
        <v>1801</v>
      </c>
    </row>
    <row r="72" spans="1:6" x14ac:dyDescent="0.2">
      <c r="A72" s="111" t="s">
        <v>1798</v>
      </c>
      <c r="B72" s="111" t="s">
        <v>1799</v>
      </c>
      <c r="C72" s="112" t="s">
        <v>1829</v>
      </c>
      <c r="D72" s="113" t="s">
        <v>1746</v>
      </c>
      <c r="E72" s="114">
        <v>469017.40850000002</v>
      </c>
      <c r="F72" s="115" t="s">
        <v>1801</v>
      </c>
    </row>
    <row r="73" spans="1:6" ht="24" x14ac:dyDescent="0.2">
      <c r="A73" s="111" t="s">
        <v>1798</v>
      </c>
      <c r="B73" s="111" t="s">
        <v>1799</v>
      </c>
      <c r="C73" s="112" t="s">
        <v>1830</v>
      </c>
      <c r="D73" s="113" t="s">
        <v>1746</v>
      </c>
      <c r="E73" s="114">
        <v>4501.7</v>
      </c>
      <c r="F73" s="115" t="s">
        <v>1801</v>
      </c>
    </row>
    <row r="74" spans="1:6" x14ac:dyDescent="0.2">
      <c r="A74" s="111" t="s">
        <v>1798</v>
      </c>
      <c r="B74" s="111" t="s">
        <v>1799</v>
      </c>
      <c r="C74" s="112" t="s">
        <v>1831</v>
      </c>
      <c r="D74" s="113" t="s">
        <v>1746</v>
      </c>
      <c r="E74" s="114">
        <v>161582.93400000001</v>
      </c>
      <c r="F74" s="115" t="s">
        <v>1801</v>
      </c>
    </row>
    <row r="75" spans="1:6" ht="24" x14ac:dyDescent="0.2">
      <c r="A75" s="111" t="s">
        <v>1798</v>
      </c>
      <c r="B75" s="111" t="s">
        <v>1799</v>
      </c>
      <c r="C75" s="112" t="s">
        <v>1832</v>
      </c>
      <c r="D75" s="113" t="s">
        <v>1746</v>
      </c>
      <c r="E75" s="114">
        <v>344224.6911</v>
      </c>
      <c r="F75" s="115" t="s">
        <v>1801</v>
      </c>
    </row>
    <row r="76" spans="1:6" x14ac:dyDescent="0.2">
      <c r="A76" s="111" t="s">
        <v>1798</v>
      </c>
      <c r="B76" s="111" t="s">
        <v>1799</v>
      </c>
      <c r="C76" s="112" t="s">
        <v>1833</v>
      </c>
      <c r="D76" s="113" t="s">
        <v>1746</v>
      </c>
      <c r="E76" s="114">
        <v>24151.661800000002</v>
      </c>
      <c r="F76" s="115" t="s">
        <v>1801</v>
      </c>
    </row>
    <row r="77" spans="1:6" x14ac:dyDescent="0.2">
      <c r="A77" s="111" t="s">
        <v>1798</v>
      </c>
      <c r="B77" s="111" t="s">
        <v>1799</v>
      </c>
      <c r="C77" s="112" t="s">
        <v>1834</v>
      </c>
      <c r="D77" s="113" t="s">
        <v>1746</v>
      </c>
      <c r="E77" s="114">
        <v>12836.04</v>
      </c>
      <c r="F77" s="115" t="s">
        <v>1801</v>
      </c>
    </row>
    <row r="78" spans="1:6" ht="24" x14ac:dyDescent="0.2">
      <c r="A78" s="111" t="s">
        <v>1798</v>
      </c>
      <c r="B78" s="111" t="s">
        <v>1799</v>
      </c>
      <c r="C78" s="112" t="s">
        <v>1835</v>
      </c>
      <c r="D78" s="113" t="s">
        <v>1746</v>
      </c>
      <c r="E78" s="114">
        <v>45994.842499999999</v>
      </c>
      <c r="F78" s="115" t="s">
        <v>1801</v>
      </c>
    </row>
    <row r="79" spans="1:6" x14ac:dyDescent="0.2">
      <c r="A79" s="111" t="s">
        <v>1798</v>
      </c>
      <c r="B79" s="111" t="s">
        <v>1799</v>
      </c>
      <c r="C79" s="112" t="s">
        <v>1836</v>
      </c>
      <c r="D79" s="113" t="s">
        <v>1746</v>
      </c>
      <c r="E79" s="114">
        <v>111029.4216</v>
      </c>
      <c r="F79" s="115" t="s">
        <v>1801</v>
      </c>
    </row>
    <row r="80" spans="1:6" x14ac:dyDescent="0.2">
      <c r="A80" s="111" t="s">
        <v>1798</v>
      </c>
      <c r="B80" s="111" t="s">
        <v>1799</v>
      </c>
      <c r="C80" s="112" t="s">
        <v>1837</v>
      </c>
      <c r="D80" s="113" t="s">
        <v>1746</v>
      </c>
      <c r="E80" s="114">
        <v>1770</v>
      </c>
      <c r="F80" s="115" t="s">
        <v>1801</v>
      </c>
    </row>
    <row r="81" spans="1:6" ht="24" x14ac:dyDescent="0.2">
      <c r="A81" s="111" t="s">
        <v>1798</v>
      </c>
      <c r="B81" s="111" t="s">
        <v>1799</v>
      </c>
      <c r="C81" s="112" t="s">
        <v>1838</v>
      </c>
      <c r="D81" s="113" t="s">
        <v>1746</v>
      </c>
      <c r="E81" s="114">
        <v>4524.9931999999999</v>
      </c>
      <c r="F81" s="115" t="s">
        <v>1801</v>
      </c>
    </row>
    <row r="82" spans="1:6" ht="18.75" customHeight="1" x14ac:dyDescent="0.2">
      <c r="A82" s="111" t="s">
        <v>1798</v>
      </c>
      <c r="B82" s="111" t="s">
        <v>1799</v>
      </c>
      <c r="C82" s="112" t="s">
        <v>1839</v>
      </c>
      <c r="D82" s="113" t="s">
        <v>1746</v>
      </c>
      <c r="E82" s="114">
        <v>3299.87</v>
      </c>
      <c r="F82" s="115" t="s">
        <v>1801</v>
      </c>
    </row>
    <row r="83" spans="1:6" ht="20.25" customHeight="1" x14ac:dyDescent="0.2">
      <c r="A83" s="111" t="s">
        <v>1798</v>
      </c>
      <c r="B83" s="111" t="s">
        <v>1799</v>
      </c>
      <c r="C83" s="112" t="s">
        <v>1840</v>
      </c>
      <c r="D83" s="113" t="s">
        <v>1746</v>
      </c>
      <c r="E83" s="114">
        <v>4242.6899999999996</v>
      </c>
      <c r="F83" s="115" t="s">
        <v>1801</v>
      </c>
    </row>
    <row r="84" spans="1:6" ht="21.95" customHeight="1" x14ac:dyDescent="0.2">
      <c r="A84" s="111" t="s">
        <v>1798</v>
      </c>
      <c r="B84" s="111" t="s">
        <v>1799</v>
      </c>
      <c r="C84" s="112" t="s">
        <v>1841</v>
      </c>
      <c r="D84" s="113" t="s">
        <v>1746</v>
      </c>
      <c r="E84" s="114">
        <v>11859.991</v>
      </c>
      <c r="F84" s="115" t="s">
        <v>1801</v>
      </c>
    </row>
    <row r="85" spans="1:6" ht="18" customHeight="1" x14ac:dyDescent="0.2">
      <c r="A85" s="111" t="s">
        <v>1798</v>
      </c>
      <c r="B85" s="111" t="s">
        <v>1799</v>
      </c>
      <c r="C85" s="112" t="s">
        <v>1842</v>
      </c>
      <c r="D85" s="113" t="s">
        <v>1746</v>
      </c>
      <c r="E85" s="114">
        <v>1479.9914000000001</v>
      </c>
      <c r="F85" s="115" t="s">
        <v>1801</v>
      </c>
    </row>
    <row r="86" spans="1:6" ht="24" x14ac:dyDescent="0.2">
      <c r="A86" s="111" t="s">
        <v>1798</v>
      </c>
      <c r="B86" s="111" t="s">
        <v>1799</v>
      </c>
      <c r="C86" s="112" t="s">
        <v>1843</v>
      </c>
      <c r="D86" s="113" t="s">
        <v>1746</v>
      </c>
      <c r="E86" s="114">
        <v>1999.9938</v>
      </c>
      <c r="F86" s="115" t="s">
        <v>1801</v>
      </c>
    </row>
    <row r="87" spans="1:6" ht="24" x14ac:dyDescent="0.2">
      <c r="A87" s="111" t="s">
        <v>1798</v>
      </c>
      <c r="B87" s="111" t="s">
        <v>1799</v>
      </c>
      <c r="C87" s="112" t="s">
        <v>1844</v>
      </c>
      <c r="D87" s="113" t="s">
        <v>1746</v>
      </c>
      <c r="E87" s="114">
        <v>6938.4</v>
      </c>
      <c r="F87" s="115" t="s">
        <v>1801</v>
      </c>
    </row>
    <row r="88" spans="1:6" x14ac:dyDescent="0.2">
      <c r="A88" s="111" t="s">
        <v>1798</v>
      </c>
      <c r="B88" s="111" t="s">
        <v>1799</v>
      </c>
      <c r="C88" s="112" t="s">
        <v>1845</v>
      </c>
      <c r="D88" s="113" t="s">
        <v>1746</v>
      </c>
      <c r="E88" s="114">
        <v>938.18259999999998</v>
      </c>
      <c r="F88" s="115" t="s">
        <v>1801</v>
      </c>
    </row>
    <row r="89" spans="1:6" x14ac:dyDescent="0.2">
      <c r="A89" s="111" t="s">
        <v>1798</v>
      </c>
      <c r="B89" s="111" t="s">
        <v>1799</v>
      </c>
      <c r="C89" s="112" t="s">
        <v>1846</v>
      </c>
      <c r="D89" s="113" t="s">
        <v>1746</v>
      </c>
      <c r="E89" s="114">
        <v>3519.94</v>
      </c>
      <c r="F89" s="115" t="s">
        <v>1801</v>
      </c>
    </row>
    <row r="90" spans="1:6" ht="20.100000000000001" customHeight="1" x14ac:dyDescent="0.2">
      <c r="A90" s="111" t="s">
        <v>1798</v>
      </c>
      <c r="B90" s="111" t="s">
        <v>1799</v>
      </c>
      <c r="C90" s="112" t="s">
        <v>1847</v>
      </c>
      <c r="D90" s="113" t="s">
        <v>1746</v>
      </c>
      <c r="E90" s="114">
        <v>9</v>
      </c>
      <c r="F90" s="115" t="s">
        <v>1801</v>
      </c>
    </row>
    <row r="91" spans="1:6" ht="20.100000000000001" customHeight="1" x14ac:dyDescent="0.2">
      <c r="A91" s="111" t="s">
        <v>1798</v>
      </c>
      <c r="B91" s="111" t="s">
        <v>1799</v>
      </c>
      <c r="C91" s="112" t="s">
        <v>1848</v>
      </c>
      <c r="D91" s="113" t="s">
        <v>1746</v>
      </c>
      <c r="E91" s="114">
        <v>63229.120000000003</v>
      </c>
      <c r="F91" s="115" t="s">
        <v>1801</v>
      </c>
    </row>
    <row r="92" spans="1:6" ht="24.75" customHeight="1" x14ac:dyDescent="0.2">
      <c r="A92" s="111" t="s">
        <v>1798</v>
      </c>
      <c r="B92" s="111" t="s">
        <v>1799</v>
      </c>
      <c r="C92" s="112" t="s">
        <v>1849</v>
      </c>
      <c r="D92" s="113" t="s">
        <v>1746</v>
      </c>
      <c r="E92" s="114">
        <v>475540</v>
      </c>
      <c r="F92" s="115" t="s">
        <v>1801</v>
      </c>
    </row>
    <row r="93" spans="1:6" x14ac:dyDescent="0.2">
      <c r="A93" s="111" t="s">
        <v>1798</v>
      </c>
      <c r="B93" s="111" t="s">
        <v>1799</v>
      </c>
      <c r="C93" s="112" t="s">
        <v>1850</v>
      </c>
      <c r="D93" s="113" t="s">
        <v>1746</v>
      </c>
      <c r="E93" s="114">
        <v>490481.16</v>
      </c>
      <c r="F93" s="115" t="s">
        <v>1801</v>
      </c>
    </row>
    <row r="94" spans="1:6" ht="24" x14ac:dyDescent="0.2">
      <c r="A94" s="111" t="s">
        <v>1798</v>
      </c>
      <c r="B94" s="111" t="s">
        <v>1799</v>
      </c>
      <c r="C94" s="112" t="s">
        <v>1851</v>
      </c>
      <c r="D94" s="113" t="s">
        <v>1746</v>
      </c>
      <c r="E94" s="114">
        <v>74340</v>
      </c>
      <c r="F94" s="115" t="s">
        <v>1801</v>
      </c>
    </row>
    <row r="95" spans="1:6" ht="15" customHeight="1" x14ac:dyDescent="0.2">
      <c r="A95" s="111" t="s">
        <v>1798</v>
      </c>
      <c r="B95" s="111" t="s">
        <v>1799</v>
      </c>
      <c r="C95" s="112" t="s">
        <v>1852</v>
      </c>
      <c r="D95" s="113" t="s">
        <v>1746</v>
      </c>
      <c r="E95" s="114">
        <v>40101.792600000001</v>
      </c>
      <c r="F95" s="115" t="s">
        <v>1801</v>
      </c>
    </row>
    <row r="96" spans="1:6" ht="14.1" customHeight="1" x14ac:dyDescent="0.2">
      <c r="A96" s="111" t="s">
        <v>1798</v>
      </c>
      <c r="B96" s="111" t="s">
        <v>1799</v>
      </c>
      <c r="C96" s="112" t="s">
        <v>1853</v>
      </c>
      <c r="D96" s="113" t="s">
        <v>1746</v>
      </c>
      <c r="E96" s="114">
        <v>386697.033</v>
      </c>
      <c r="F96" s="115" t="s">
        <v>1801</v>
      </c>
    </row>
    <row r="97" spans="1:6" x14ac:dyDescent="0.2">
      <c r="A97" s="111" t="s">
        <v>1798</v>
      </c>
      <c r="B97" s="111" t="s">
        <v>1799</v>
      </c>
      <c r="C97" s="112" t="s">
        <v>1854</v>
      </c>
      <c r="D97" s="113" t="s">
        <v>1746</v>
      </c>
      <c r="E97" s="114">
        <v>142177.25599999999</v>
      </c>
      <c r="F97" s="115" t="s">
        <v>1801</v>
      </c>
    </row>
    <row r="98" spans="1:6" x14ac:dyDescent="0.2">
      <c r="A98" s="111" t="s">
        <v>1798</v>
      </c>
      <c r="B98" s="111" t="s">
        <v>1799</v>
      </c>
      <c r="C98" s="112" t="s">
        <v>1855</v>
      </c>
      <c r="D98" s="113" t="s">
        <v>1746</v>
      </c>
      <c r="E98" s="114">
        <v>26868.6</v>
      </c>
      <c r="F98" s="115" t="s">
        <v>1801</v>
      </c>
    </row>
    <row r="99" spans="1:6" ht="24" x14ac:dyDescent="0.2">
      <c r="A99" s="111" t="s">
        <v>1798</v>
      </c>
      <c r="B99" s="111" t="s">
        <v>1799</v>
      </c>
      <c r="C99" s="112" t="s">
        <v>1856</v>
      </c>
      <c r="D99" s="113" t="s">
        <v>1746</v>
      </c>
      <c r="E99" s="114">
        <v>1897493.1</v>
      </c>
      <c r="F99" s="115" t="s">
        <v>1801</v>
      </c>
    </row>
    <row r="100" spans="1:6" x14ac:dyDescent="0.2">
      <c r="A100" s="111" t="s">
        <v>1798</v>
      </c>
      <c r="B100" s="111" t="s">
        <v>1799</v>
      </c>
      <c r="C100" s="112" t="s">
        <v>1857</v>
      </c>
      <c r="D100" s="113" t="s">
        <v>1746</v>
      </c>
      <c r="E100" s="114">
        <v>232041.1</v>
      </c>
      <c r="F100" s="115" t="s">
        <v>1801</v>
      </c>
    </row>
    <row r="101" spans="1:6" ht="24" x14ac:dyDescent="0.2">
      <c r="A101" s="111" t="s">
        <v>1798</v>
      </c>
      <c r="B101" s="111" t="s">
        <v>1799</v>
      </c>
      <c r="C101" s="112" t="s">
        <v>1858</v>
      </c>
      <c r="D101" s="113" t="s">
        <v>1746</v>
      </c>
      <c r="E101" s="114">
        <v>34703.800000000003</v>
      </c>
      <c r="F101" s="115" t="s">
        <v>1801</v>
      </c>
    </row>
    <row r="102" spans="1:6" ht="24" x14ac:dyDescent="0.2">
      <c r="A102" s="111" t="s">
        <v>1798</v>
      </c>
      <c r="B102" s="111" t="s">
        <v>1799</v>
      </c>
      <c r="C102" s="112" t="s">
        <v>1859</v>
      </c>
      <c r="D102" s="113" t="s">
        <v>1746</v>
      </c>
      <c r="E102" s="114">
        <v>8903.1</v>
      </c>
      <c r="F102" s="115" t="s">
        <v>1801</v>
      </c>
    </row>
    <row r="103" spans="1:6" ht="15.95" customHeight="1" x14ac:dyDescent="0.2">
      <c r="A103" s="111" t="s">
        <v>1798</v>
      </c>
      <c r="B103" s="111" t="s">
        <v>1799</v>
      </c>
      <c r="C103" s="112" t="s">
        <v>1860</v>
      </c>
      <c r="D103" s="113" t="s">
        <v>1746</v>
      </c>
      <c r="E103" s="114">
        <v>130316.25</v>
      </c>
      <c r="F103" s="112" t="s">
        <v>1801</v>
      </c>
    </row>
    <row r="104" spans="1:6" x14ac:dyDescent="0.2">
      <c r="A104" s="111" t="s">
        <v>1798</v>
      </c>
      <c r="B104" s="111" t="s">
        <v>1799</v>
      </c>
      <c r="C104" s="112" t="s">
        <v>1861</v>
      </c>
      <c r="D104" s="113" t="s">
        <v>1746</v>
      </c>
      <c r="E104" s="114">
        <v>22139.75</v>
      </c>
      <c r="F104" s="115" t="s">
        <v>1801</v>
      </c>
    </row>
    <row r="105" spans="1:6" ht="24" x14ac:dyDescent="0.2">
      <c r="A105" s="111" t="s">
        <v>1798</v>
      </c>
      <c r="B105" s="111" t="s">
        <v>1799</v>
      </c>
      <c r="C105" s="112" t="s">
        <v>1862</v>
      </c>
      <c r="D105" s="113" t="s">
        <v>1746</v>
      </c>
      <c r="E105" s="114">
        <v>62932.232000000004</v>
      </c>
      <c r="F105" s="115" t="s">
        <v>1801</v>
      </c>
    </row>
    <row r="106" spans="1:6" ht="24" x14ac:dyDescent="0.2">
      <c r="A106" s="111" t="s">
        <v>1798</v>
      </c>
      <c r="B106" s="111" t="s">
        <v>1799</v>
      </c>
      <c r="C106" s="112" t="s">
        <v>1863</v>
      </c>
      <c r="D106" s="113" t="s">
        <v>1746</v>
      </c>
      <c r="E106" s="114">
        <v>62932.232199999999</v>
      </c>
      <c r="F106" s="115" t="s">
        <v>1801</v>
      </c>
    </row>
    <row r="107" spans="1:6" ht="24" x14ac:dyDescent="0.2">
      <c r="A107" s="111" t="s">
        <v>1798</v>
      </c>
      <c r="B107" s="111" t="s">
        <v>1799</v>
      </c>
      <c r="C107" s="112" t="s">
        <v>1864</v>
      </c>
      <c r="D107" s="113" t="s">
        <v>1746</v>
      </c>
      <c r="E107" s="114">
        <v>57230</v>
      </c>
      <c r="F107" s="115" t="s">
        <v>1801</v>
      </c>
    </row>
    <row r="108" spans="1:6" x14ac:dyDescent="0.2">
      <c r="A108" s="111" t="s">
        <v>1798</v>
      </c>
      <c r="B108" s="111" t="s">
        <v>1799</v>
      </c>
      <c r="C108" s="112" t="s">
        <v>1865</v>
      </c>
      <c r="D108" s="113" t="s">
        <v>1746</v>
      </c>
      <c r="E108" s="114">
        <v>2549.9917</v>
      </c>
      <c r="F108" s="115" t="s">
        <v>1801</v>
      </c>
    </row>
    <row r="109" spans="1:6" x14ac:dyDescent="0.2">
      <c r="A109" s="111" t="s">
        <v>1798</v>
      </c>
      <c r="B109" s="111" t="s">
        <v>1799</v>
      </c>
      <c r="C109" s="112" t="s">
        <v>1866</v>
      </c>
      <c r="D109" s="113" t="s">
        <v>1746</v>
      </c>
      <c r="E109" s="114">
        <v>13999.992</v>
      </c>
      <c r="F109" s="115" t="s">
        <v>1801</v>
      </c>
    </row>
    <row r="110" spans="1:6" x14ac:dyDescent="0.2">
      <c r="A110" s="111" t="s">
        <v>1798</v>
      </c>
      <c r="B110" s="111" t="s">
        <v>1799</v>
      </c>
      <c r="C110" s="112" t="s">
        <v>1867</v>
      </c>
      <c r="D110" s="113" t="s">
        <v>1746</v>
      </c>
      <c r="E110" s="114">
        <v>19383.86</v>
      </c>
      <c r="F110" s="115" t="s">
        <v>1801</v>
      </c>
    </row>
    <row r="111" spans="1:6" x14ac:dyDescent="0.2">
      <c r="A111" s="111" t="s">
        <v>1798</v>
      </c>
      <c r="B111" s="111" t="s">
        <v>1799</v>
      </c>
      <c r="C111" s="112" t="s">
        <v>1868</v>
      </c>
      <c r="D111" s="113" t="s">
        <v>1746</v>
      </c>
      <c r="E111" s="114">
        <v>250971.84</v>
      </c>
      <c r="F111" s="115" t="s">
        <v>1801</v>
      </c>
    </row>
    <row r="112" spans="1:6" x14ac:dyDescent="0.2">
      <c r="A112" s="111" t="s">
        <v>1798</v>
      </c>
      <c r="B112" s="111" t="s">
        <v>1799</v>
      </c>
      <c r="C112" s="112" t="s">
        <v>1869</v>
      </c>
      <c r="D112" s="113" t="s">
        <v>1746</v>
      </c>
      <c r="E112" s="114">
        <v>257712</v>
      </c>
      <c r="F112" s="115" t="s">
        <v>1801</v>
      </c>
    </row>
    <row r="113" spans="1:6" x14ac:dyDescent="0.2">
      <c r="A113" s="111" t="s">
        <v>1798</v>
      </c>
      <c r="B113" s="111" t="s">
        <v>1799</v>
      </c>
      <c r="C113" s="112" t="s">
        <v>1870</v>
      </c>
      <c r="D113" s="113" t="s">
        <v>1746</v>
      </c>
      <c r="E113" s="114">
        <v>3613.16</v>
      </c>
      <c r="F113" s="115" t="s">
        <v>1801</v>
      </c>
    </row>
    <row r="114" spans="1:6" x14ac:dyDescent="0.2">
      <c r="A114" s="111" t="s">
        <v>1798</v>
      </c>
      <c r="B114" s="111" t="s">
        <v>1799</v>
      </c>
      <c r="C114" s="112" t="s">
        <v>1871</v>
      </c>
      <c r="D114" s="113" t="s">
        <v>1746</v>
      </c>
      <c r="E114" s="114">
        <v>34202.300000000003</v>
      </c>
      <c r="F114" s="115" t="s">
        <v>1801</v>
      </c>
    </row>
    <row r="115" spans="1:6" x14ac:dyDescent="0.2">
      <c r="A115" s="111" t="s">
        <v>1798</v>
      </c>
      <c r="B115" s="111" t="s">
        <v>1799</v>
      </c>
      <c r="C115" s="112" t="s">
        <v>1872</v>
      </c>
      <c r="D115" s="113" t="s">
        <v>1746</v>
      </c>
      <c r="E115" s="114">
        <v>30336.03</v>
      </c>
      <c r="F115" s="115" t="s">
        <v>1801</v>
      </c>
    </row>
    <row r="116" spans="1:6" x14ac:dyDescent="0.2">
      <c r="A116" s="111" t="s">
        <v>1798</v>
      </c>
      <c r="B116" s="111" t="s">
        <v>1799</v>
      </c>
      <c r="C116" s="112" t="s">
        <v>1873</v>
      </c>
      <c r="D116" s="113" t="s">
        <v>1746</v>
      </c>
      <c r="E116" s="114">
        <v>1250.8</v>
      </c>
      <c r="F116" s="115" t="s">
        <v>1801</v>
      </c>
    </row>
    <row r="117" spans="1:6" x14ac:dyDescent="0.2">
      <c r="A117" s="111" t="s">
        <v>1798</v>
      </c>
      <c r="B117" s="111" t="s">
        <v>1799</v>
      </c>
      <c r="C117" s="112" t="s">
        <v>1874</v>
      </c>
      <c r="D117" s="113" t="s">
        <v>1746</v>
      </c>
      <c r="E117" s="114">
        <v>1250.8</v>
      </c>
      <c r="F117" s="115" t="s">
        <v>1801</v>
      </c>
    </row>
    <row r="118" spans="1:6" x14ac:dyDescent="0.2">
      <c r="A118" s="111" t="s">
        <v>1798</v>
      </c>
      <c r="B118" s="111" t="s">
        <v>1799</v>
      </c>
      <c r="C118" s="112" t="s">
        <v>1875</v>
      </c>
      <c r="D118" s="113" t="s">
        <v>1746</v>
      </c>
      <c r="E118" s="114">
        <v>1250.8</v>
      </c>
      <c r="F118" s="115" t="s">
        <v>1801</v>
      </c>
    </row>
    <row r="119" spans="1:6" x14ac:dyDescent="0.2">
      <c r="A119" s="111" t="s">
        <v>1798</v>
      </c>
      <c r="B119" s="111" t="s">
        <v>1799</v>
      </c>
      <c r="C119" s="112" t="s">
        <v>1876</v>
      </c>
      <c r="D119" s="113" t="s">
        <v>1746</v>
      </c>
      <c r="E119" s="114">
        <v>21240</v>
      </c>
      <c r="F119" s="115" t="s">
        <v>1801</v>
      </c>
    </row>
    <row r="120" spans="1:6" x14ac:dyDescent="0.2">
      <c r="A120" s="111" t="s">
        <v>1798</v>
      </c>
      <c r="B120" s="111" t="s">
        <v>1799</v>
      </c>
      <c r="C120" s="112" t="s">
        <v>1877</v>
      </c>
      <c r="D120" s="113" t="s">
        <v>1746</v>
      </c>
      <c r="E120" s="114">
        <v>43960.9</v>
      </c>
      <c r="F120" s="115" t="s">
        <v>1801</v>
      </c>
    </row>
    <row r="121" spans="1:6" x14ac:dyDescent="0.2">
      <c r="A121" s="111" t="s">
        <v>1798</v>
      </c>
      <c r="B121" s="111" t="s">
        <v>1799</v>
      </c>
      <c r="C121" s="112" t="s">
        <v>1878</v>
      </c>
      <c r="D121" s="113" t="s">
        <v>1746</v>
      </c>
      <c r="E121" s="114">
        <v>13749.996999999999</v>
      </c>
      <c r="F121" s="115" t="s">
        <v>1801</v>
      </c>
    </row>
    <row r="122" spans="1:6" x14ac:dyDescent="0.2">
      <c r="A122" s="111" t="s">
        <v>1798</v>
      </c>
      <c r="B122" s="111" t="s">
        <v>1799</v>
      </c>
      <c r="C122" s="112" t="s">
        <v>1879</v>
      </c>
      <c r="D122" s="113" t="s">
        <v>1746</v>
      </c>
      <c r="E122" s="114">
        <v>13570</v>
      </c>
      <c r="F122" s="115" t="s">
        <v>1801</v>
      </c>
    </row>
    <row r="123" spans="1:6" x14ac:dyDescent="0.2">
      <c r="A123" s="111" t="s">
        <v>1798</v>
      </c>
      <c r="B123" s="111" t="s">
        <v>1799</v>
      </c>
      <c r="C123" s="112" t="s">
        <v>1880</v>
      </c>
      <c r="D123" s="113" t="s">
        <v>1746</v>
      </c>
      <c r="E123" s="114">
        <v>4284.71</v>
      </c>
      <c r="F123" s="115" t="s">
        <v>1801</v>
      </c>
    </row>
    <row r="124" spans="1:6" x14ac:dyDescent="0.2">
      <c r="A124" s="111" t="s">
        <v>1798</v>
      </c>
      <c r="B124" s="111" t="s">
        <v>1799</v>
      </c>
      <c r="C124" s="112" t="s">
        <v>1881</v>
      </c>
      <c r="D124" s="113" t="s">
        <v>1746</v>
      </c>
      <c r="E124" s="114">
        <v>5726.64</v>
      </c>
      <c r="F124" s="115" t="s">
        <v>1801</v>
      </c>
    </row>
    <row r="125" spans="1:6" x14ac:dyDescent="0.2">
      <c r="A125" s="111" t="s">
        <v>1798</v>
      </c>
      <c r="B125" s="111" t="s">
        <v>1799</v>
      </c>
      <c r="C125" s="112" t="s">
        <v>1882</v>
      </c>
      <c r="D125" s="113" t="s">
        <v>1746</v>
      </c>
      <c r="E125" s="114">
        <v>20650</v>
      </c>
      <c r="F125" s="115" t="s">
        <v>1801</v>
      </c>
    </row>
    <row r="126" spans="1:6" ht="12.95" customHeight="1" x14ac:dyDescent="0.2">
      <c r="A126" s="111" t="s">
        <v>1798</v>
      </c>
      <c r="B126" s="111" t="s">
        <v>1799</v>
      </c>
      <c r="C126" s="112" t="s">
        <v>1883</v>
      </c>
      <c r="D126" s="113" t="s">
        <v>1746</v>
      </c>
      <c r="E126" s="114">
        <v>575000.01</v>
      </c>
      <c r="F126" s="115" t="s">
        <v>1801</v>
      </c>
    </row>
    <row r="127" spans="1:6" ht="24" x14ac:dyDescent="0.2">
      <c r="A127" s="111" t="s">
        <v>1798</v>
      </c>
      <c r="B127" s="111" t="s">
        <v>1799</v>
      </c>
      <c r="C127" s="112" t="s">
        <v>1884</v>
      </c>
      <c r="D127" s="113" t="s">
        <v>1746</v>
      </c>
      <c r="E127" s="114">
        <v>2542900</v>
      </c>
      <c r="F127" s="115" t="s">
        <v>1801</v>
      </c>
    </row>
    <row r="128" spans="1:6" x14ac:dyDescent="0.2">
      <c r="A128" s="111" t="s">
        <v>1798</v>
      </c>
      <c r="B128" s="111" t="s">
        <v>1799</v>
      </c>
      <c r="C128" s="112" t="s">
        <v>1885</v>
      </c>
      <c r="D128" s="113" t="s">
        <v>1746</v>
      </c>
      <c r="E128" s="114">
        <v>172556.12</v>
      </c>
      <c r="F128" s="115" t="s">
        <v>1801</v>
      </c>
    </row>
    <row r="129" spans="1:6" ht="24" x14ac:dyDescent="0.2">
      <c r="A129" s="111" t="s">
        <v>1798</v>
      </c>
      <c r="B129" s="111" t="s">
        <v>1799</v>
      </c>
      <c r="C129" s="112" t="s">
        <v>1886</v>
      </c>
      <c r="D129" s="113" t="s">
        <v>1746</v>
      </c>
      <c r="E129" s="114">
        <v>44250</v>
      </c>
      <c r="F129" s="115" t="s">
        <v>1801</v>
      </c>
    </row>
    <row r="130" spans="1:6" x14ac:dyDescent="0.2">
      <c r="A130" s="111" t="s">
        <v>1798</v>
      </c>
      <c r="B130" s="111" t="s">
        <v>1799</v>
      </c>
      <c r="C130" s="112" t="s">
        <v>1887</v>
      </c>
      <c r="D130" s="113" t="s">
        <v>1746</v>
      </c>
      <c r="E130" s="114">
        <v>719492.56279999996</v>
      </c>
      <c r="F130" s="115" t="s">
        <v>1801</v>
      </c>
    </row>
    <row r="131" spans="1:6" x14ac:dyDescent="0.2">
      <c r="A131" s="111" t="s">
        <v>1798</v>
      </c>
      <c r="B131" s="111" t="s">
        <v>1799</v>
      </c>
      <c r="C131" s="112" t="s">
        <v>1888</v>
      </c>
      <c r="D131" s="113" t="s">
        <v>1746</v>
      </c>
      <c r="E131" s="114">
        <v>816192.43</v>
      </c>
      <c r="F131" s="115" t="s">
        <v>1801</v>
      </c>
    </row>
    <row r="132" spans="1:6" x14ac:dyDescent="0.2">
      <c r="A132" s="116" t="s">
        <v>1889</v>
      </c>
      <c r="B132" s="116" t="s">
        <v>1890</v>
      </c>
      <c r="C132" s="117" t="s">
        <v>1891</v>
      </c>
      <c r="D132" s="118" t="s">
        <v>1746</v>
      </c>
      <c r="E132" s="119">
        <v>36954.32</v>
      </c>
      <c r="F132" s="120" t="s">
        <v>1892</v>
      </c>
    </row>
    <row r="133" spans="1:6" ht="14.1" customHeight="1" x14ac:dyDescent="0.2">
      <c r="A133" s="116" t="s">
        <v>1889</v>
      </c>
      <c r="B133" s="116" t="s">
        <v>1890</v>
      </c>
      <c r="C133" s="117" t="s">
        <v>1893</v>
      </c>
      <c r="D133" s="118" t="s">
        <v>1746</v>
      </c>
      <c r="E133" s="119">
        <v>3776</v>
      </c>
      <c r="F133" s="120" t="s">
        <v>1892</v>
      </c>
    </row>
    <row r="134" spans="1:6" ht="15.95" customHeight="1" x14ac:dyDescent="0.2">
      <c r="A134" s="116" t="s">
        <v>1889</v>
      </c>
      <c r="B134" s="116" t="s">
        <v>1890</v>
      </c>
      <c r="C134" s="117" t="s">
        <v>1894</v>
      </c>
      <c r="D134" s="118" t="s">
        <v>1746</v>
      </c>
      <c r="E134" s="119">
        <v>12390</v>
      </c>
      <c r="F134" s="120" t="s">
        <v>1892</v>
      </c>
    </row>
    <row r="135" spans="1:6" ht="15" customHeight="1" x14ac:dyDescent="0.2">
      <c r="A135" s="116" t="s">
        <v>1889</v>
      </c>
      <c r="B135" s="116" t="s">
        <v>1890</v>
      </c>
      <c r="C135" s="117" t="s">
        <v>1895</v>
      </c>
      <c r="D135" s="118" t="s">
        <v>1746</v>
      </c>
      <c r="E135" s="119">
        <v>6293.7049999999999</v>
      </c>
      <c r="F135" s="120" t="s">
        <v>1892</v>
      </c>
    </row>
    <row r="136" spans="1:6" ht="14.1" customHeight="1" x14ac:dyDescent="0.2">
      <c r="A136" s="116" t="s">
        <v>1889</v>
      </c>
      <c r="B136" s="116" t="s">
        <v>1890</v>
      </c>
      <c r="C136" s="117" t="s">
        <v>1896</v>
      </c>
      <c r="D136" s="118" t="s">
        <v>1746</v>
      </c>
      <c r="E136" s="119">
        <v>27200</v>
      </c>
      <c r="F136" s="120" t="s">
        <v>1892</v>
      </c>
    </row>
    <row r="137" spans="1:6" ht="24" x14ac:dyDescent="0.2">
      <c r="A137" s="121" t="s">
        <v>1739</v>
      </c>
      <c r="B137" s="121" t="s">
        <v>1897</v>
      </c>
      <c r="C137" s="122" t="s">
        <v>1898</v>
      </c>
      <c r="D137" s="123" t="s">
        <v>1746</v>
      </c>
      <c r="E137" s="124">
        <v>109504</v>
      </c>
      <c r="F137" s="125" t="s">
        <v>1899</v>
      </c>
    </row>
    <row r="138" spans="1:6" ht="24" x14ac:dyDescent="0.2">
      <c r="A138" s="121" t="s">
        <v>1739</v>
      </c>
      <c r="B138" s="121" t="s">
        <v>1897</v>
      </c>
      <c r="C138" s="122" t="s">
        <v>1900</v>
      </c>
      <c r="D138" s="123" t="s">
        <v>1746</v>
      </c>
      <c r="E138" s="124">
        <v>5723</v>
      </c>
      <c r="F138" s="125" t="s">
        <v>1899</v>
      </c>
    </row>
    <row r="139" spans="1:6" ht="24" x14ac:dyDescent="0.2">
      <c r="A139" s="86" t="s">
        <v>1738</v>
      </c>
      <c r="B139" s="86" t="s">
        <v>1901</v>
      </c>
      <c r="C139" s="87" t="s">
        <v>1902</v>
      </c>
      <c r="D139" s="88" t="s">
        <v>1746</v>
      </c>
      <c r="E139" s="89">
        <v>6200</v>
      </c>
      <c r="F139" s="126" t="s">
        <v>1903</v>
      </c>
    </row>
    <row r="140" spans="1:6" ht="36" x14ac:dyDescent="0.2">
      <c r="A140" s="86" t="s">
        <v>1738</v>
      </c>
      <c r="B140" s="86" t="s">
        <v>1901</v>
      </c>
      <c r="C140" s="87" t="s">
        <v>1904</v>
      </c>
      <c r="D140" s="88" t="s">
        <v>1746</v>
      </c>
      <c r="E140" s="89">
        <v>86568.53</v>
      </c>
      <c r="F140" s="126" t="s">
        <v>1903</v>
      </c>
    </row>
    <row r="141" spans="1:6" ht="36" x14ac:dyDescent="0.2">
      <c r="A141" s="86" t="s">
        <v>1738</v>
      </c>
      <c r="B141" s="86" t="s">
        <v>1901</v>
      </c>
      <c r="C141" s="87" t="s">
        <v>1905</v>
      </c>
      <c r="D141" s="88" t="s">
        <v>1746</v>
      </c>
      <c r="E141" s="89">
        <v>100917.38</v>
      </c>
      <c r="F141" s="126" t="s">
        <v>1903</v>
      </c>
    </row>
    <row r="142" spans="1:6" ht="15.95" customHeight="1" x14ac:dyDescent="0.2">
      <c r="A142" s="127" t="s">
        <v>1664</v>
      </c>
      <c r="B142" s="127" t="s">
        <v>1906</v>
      </c>
      <c r="C142" s="128" t="s">
        <v>1907</v>
      </c>
      <c r="D142" s="129" t="s">
        <v>1746</v>
      </c>
      <c r="E142" s="130">
        <v>1000</v>
      </c>
      <c r="F142" s="131" t="s">
        <v>1908</v>
      </c>
    </row>
    <row r="143" spans="1:6" x14ac:dyDescent="0.2">
      <c r="A143" s="127" t="s">
        <v>1664</v>
      </c>
      <c r="B143" s="127" t="s">
        <v>1906</v>
      </c>
      <c r="C143" s="128" t="s">
        <v>1909</v>
      </c>
      <c r="D143" s="129" t="s">
        <v>1746</v>
      </c>
      <c r="E143" s="130">
        <v>200</v>
      </c>
      <c r="F143" s="131" t="s">
        <v>1908</v>
      </c>
    </row>
    <row r="144" spans="1:6" ht="18" customHeight="1" x14ac:dyDescent="0.2">
      <c r="A144" s="127" t="s">
        <v>1664</v>
      </c>
      <c r="B144" s="127" t="s">
        <v>1906</v>
      </c>
      <c r="C144" s="128" t="s">
        <v>1910</v>
      </c>
      <c r="D144" s="129" t="s">
        <v>1746</v>
      </c>
      <c r="E144" s="130">
        <v>500</v>
      </c>
      <c r="F144" s="131" t="s">
        <v>1908</v>
      </c>
    </row>
    <row r="145" spans="1:6" ht="17.25" customHeight="1" x14ac:dyDescent="0.2">
      <c r="A145" s="127" t="s">
        <v>1664</v>
      </c>
      <c r="B145" s="127" t="s">
        <v>1906</v>
      </c>
      <c r="C145" s="128" t="s">
        <v>1911</v>
      </c>
      <c r="D145" s="129" t="s">
        <v>1064</v>
      </c>
      <c r="E145" s="130">
        <v>197</v>
      </c>
      <c r="F145" s="132" t="s">
        <v>1912</v>
      </c>
    </row>
    <row r="146" spans="1:6" x14ac:dyDescent="0.2">
      <c r="A146" s="127" t="s">
        <v>1664</v>
      </c>
      <c r="B146" s="127" t="s">
        <v>1906</v>
      </c>
      <c r="C146" s="128" t="s">
        <v>1913</v>
      </c>
      <c r="D146" s="129" t="s">
        <v>1064</v>
      </c>
      <c r="E146" s="130">
        <v>181</v>
      </c>
      <c r="F146" s="132" t="s">
        <v>1912</v>
      </c>
    </row>
    <row r="147" spans="1:6" x14ac:dyDescent="0.2">
      <c r="A147" s="127" t="s">
        <v>1664</v>
      </c>
      <c r="B147" s="127" t="s">
        <v>1906</v>
      </c>
      <c r="C147" s="128" t="s">
        <v>1914</v>
      </c>
      <c r="D147" s="129" t="s">
        <v>1064</v>
      </c>
      <c r="E147" s="130">
        <v>251</v>
      </c>
      <c r="F147" s="131" t="s">
        <v>1912</v>
      </c>
    </row>
    <row r="148" spans="1:6" x14ac:dyDescent="0.2">
      <c r="A148" s="127" t="s">
        <v>1664</v>
      </c>
      <c r="B148" s="127" t="s">
        <v>1906</v>
      </c>
      <c r="C148" s="128" t="s">
        <v>1915</v>
      </c>
      <c r="D148" s="129" t="s">
        <v>1064</v>
      </c>
      <c r="E148" s="130">
        <v>230</v>
      </c>
      <c r="F148" s="132" t="s">
        <v>1912</v>
      </c>
    </row>
    <row r="149" spans="1:6" x14ac:dyDescent="0.2">
      <c r="A149" s="127" t="s">
        <v>1664</v>
      </c>
      <c r="B149" s="127" t="s">
        <v>1906</v>
      </c>
      <c r="C149" s="128" t="s">
        <v>1916</v>
      </c>
      <c r="D149" s="129" t="s">
        <v>1064</v>
      </c>
      <c r="E149" s="130">
        <v>110</v>
      </c>
      <c r="F149" s="131" t="s">
        <v>1912</v>
      </c>
    </row>
    <row r="150" spans="1:6" x14ac:dyDescent="0.2">
      <c r="A150" s="86" t="s">
        <v>1656</v>
      </c>
      <c r="B150" s="86" t="s">
        <v>1917</v>
      </c>
      <c r="C150" s="87" t="s">
        <v>1918</v>
      </c>
      <c r="D150" s="88" t="s">
        <v>1919</v>
      </c>
      <c r="E150" s="89">
        <v>28.32</v>
      </c>
      <c r="F150" s="126" t="s">
        <v>1920</v>
      </c>
    </row>
    <row r="151" spans="1:6" ht="24" x14ac:dyDescent="0.2">
      <c r="A151" s="86" t="s">
        <v>1656</v>
      </c>
      <c r="B151" s="86" t="s">
        <v>1917</v>
      </c>
      <c r="C151" s="87" t="s">
        <v>1921</v>
      </c>
      <c r="D151" s="88" t="s">
        <v>1746</v>
      </c>
      <c r="E151" s="89">
        <v>8500</v>
      </c>
      <c r="F151" s="126" t="s">
        <v>1920</v>
      </c>
    </row>
    <row r="152" spans="1:6" x14ac:dyDescent="0.2">
      <c r="A152" s="86" t="s">
        <v>1656</v>
      </c>
      <c r="B152" s="86" t="s">
        <v>1917</v>
      </c>
      <c r="C152" s="87" t="s">
        <v>1922</v>
      </c>
      <c r="D152" s="88" t="s">
        <v>1746</v>
      </c>
      <c r="E152" s="89">
        <v>81.171999999999997</v>
      </c>
      <c r="F152" s="126" t="s">
        <v>1920</v>
      </c>
    </row>
    <row r="153" spans="1:6" x14ac:dyDescent="0.2">
      <c r="A153" s="86" t="s">
        <v>1656</v>
      </c>
      <c r="B153" s="86" t="s">
        <v>1917</v>
      </c>
      <c r="C153" s="87" t="s">
        <v>1923</v>
      </c>
      <c r="D153" s="88" t="s">
        <v>1746</v>
      </c>
      <c r="E153" s="89">
        <v>103.3567</v>
      </c>
      <c r="F153" s="126" t="s">
        <v>1920</v>
      </c>
    </row>
    <row r="154" spans="1:6" x14ac:dyDescent="0.2">
      <c r="A154" s="86" t="s">
        <v>1656</v>
      </c>
      <c r="B154" s="86" t="s">
        <v>1917</v>
      </c>
      <c r="C154" s="87" t="s">
        <v>1924</v>
      </c>
      <c r="D154" s="88" t="s">
        <v>1746</v>
      </c>
      <c r="E154" s="89">
        <v>20.059999999999999</v>
      </c>
      <c r="F154" s="126" t="s">
        <v>1920</v>
      </c>
    </row>
    <row r="155" spans="1:6" ht="12.95" customHeight="1" x14ac:dyDescent="0.2">
      <c r="A155" s="86" t="s">
        <v>1656</v>
      </c>
      <c r="B155" s="86" t="s">
        <v>1917</v>
      </c>
      <c r="C155" s="87" t="s">
        <v>1925</v>
      </c>
      <c r="D155" s="88" t="s">
        <v>1746</v>
      </c>
      <c r="E155" s="89">
        <v>208.86</v>
      </c>
      <c r="F155" s="126" t="s">
        <v>1920</v>
      </c>
    </row>
    <row r="156" spans="1:6" ht="15" customHeight="1" x14ac:dyDescent="0.2">
      <c r="A156" s="86" t="s">
        <v>1656</v>
      </c>
      <c r="B156" s="86" t="s">
        <v>1917</v>
      </c>
      <c r="C156" s="87" t="s">
        <v>1926</v>
      </c>
      <c r="D156" s="88" t="s">
        <v>1746</v>
      </c>
      <c r="E156" s="89">
        <v>206.73500000000001</v>
      </c>
      <c r="F156" s="126" t="s">
        <v>1920</v>
      </c>
    </row>
    <row r="157" spans="1:6" ht="15" customHeight="1" x14ac:dyDescent="0.2">
      <c r="A157" s="86" t="s">
        <v>1656</v>
      </c>
      <c r="B157" s="86" t="s">
        <v>1917</v>
      </c>
      <c r="C157" s="87" t="s">
        <v>1927</v>
      </c>
      <c r="D157" s="88" t="s">
        <v>1746</v>
      </c>
      <c r="E157" s="89">
        <v>43.293999999999997</v>
      </c>
      <c r="F157" s="126" t="s">
        <v>1920</v>
      </c>
    </row>
    <row r="158" spans="1:6" ht="15" customHeight="1" x14ac:dyDescent="0.2">
      <c r="A158" s="86" t="s">
        <v>1656</v>
      </c>
      <c r="B158" s="86" t="s">
        <v>1917</v>
      </c>
      <c r="C158" s="87" t="s">
        <v>1928</v>
      </c>
      <c r="D158" s="88" t="s">
        <v>1746</v>
      </c>
      <c r="E158" s="89">
        <v>5.9</v>
      </c>
      <c r="F158" s="126" t="s">
        <v>1920</v>
      </c>
    </row>
    <row r="159" spans="1:6" ht="15" customHeight="1" x14ac:dyDescent="0.2">
      <c r="A159" s="86" t="s">
        <v>1656</v>
      </c>
      <c r="B159" s="86" t="s">
        <v>1917</v>
      </c>
      <c r="C159" s="87" t="s">
        <v>1929</v>
      </c>
      <c r="D159" s="88" t="s">
        <v>1746</v>
      </c>
      <c r="E159" s="89">
        <v>944</v>
      </c>
      <c r="F159" s="126" t="s">
        <v>1920</v>
      </c>
    </row>
    <row r="160" spans="1:6" ht="15" customHeight="1" x14ac:dyDescent="0.2">
      <c r="A160" s="86" t="s">
        <v>1656</v>
      </c>
      <c r="B160" s="86" t="s">
        <v>1917</v>
      </c>
      <c r="C160" s="87" t="s">
        <v>1930</v>
      </c>
      <c r="D160" s="88" t="s">
        <v>1746</v>
      </c>
      <c r="E160" s="89">
        <v>571.12</v>
      </c>
      <c r="F160" s="126" t="s">
        <v>1920</v>
      </c>
    </row>
    <row r="161" spans="1:6" ht="15" customHeight="1" x14ac:dyDescent="0.2">
      <c r="A161" s="86" t="s">
        <v>1656</v>
      </c>
      <c r="B161" s="86" t="s">
        <v>1917</v>
      </c>
      <c r="C161" s="87" t="s">
        <v>1931</v>
      </c>
      <c r="D161" s="88" t="s">
        <v>1746</v>
      </c>
      <c r="E161" s="89">
        <v>619.5</v>
      </c>
      <c r="F161" s="126" t="s">
        <v>1920</v>
      </c>
    </row>
    <row r="162" spans="1:6" ht="15" customHeight="1" x14ac:dyDescent="0.2">
      <c r="A162" s="86" t="s">
        <v>1656</v>
      </c>
      <c r="B162" s="86" t="s">
        <v>1917</v>
      </c>
      <c r="C162" s="87" t="s">
        <v>1932</v>
      </c>
      <c r="D162" s="88" t="s">
        <v>1746</v>
      </c>
      <c r="E162" s="89">
        <v>100.3</v>
      </c>
      <c r="F162" s="126" t="s">
        <v>1920</v>
      </c>
    </row>
    <row r="163" spans="1:6" ht="14.1" customHeight="1" x14ac:dyDescent="0.2">
      <c r="A163" s="86" t="s">
        <v>1656</v>
      </c>
      <c r="B163" s="86" t="s">
        <v>1917</v>
      </c>
      <c r="C163" s="87" t="s">
        <v>1933</v>
      </c>
      <c r="D163" s="88" t="s">
        <v>1746</v>
      </c>
      <c r="E163" s="89">
        <v>33.630000000000003</v>
      </c>
      <c r="F163" s="126" t="s">
        <v>1920</v>
      </c>
    </row>
    <row r="164" spans="1:6" x14ac:dyDescent="0.2">
      <c r="A164" s="86" t="s">
        <v>1656</v>
      </c>
      <c r="B164" s="86" t="s">
        <v>1917</v>
      </c>
      <c r="C164" s="87" t="s">
        <v>1934</v>
      </c>
      <c r="D164" s="88" t="s">
        <v>1746</v>
      </c>
      <c r="E164" s="89">
        <v>44.25</v>
      </c>
      <c r="F164" s="126" t="s">
        <v>1920</v>
      </c>
    </row>
    <row r="165" spans="1:6" x14ac:dyDescent="0.2">
      <c r="A165" s="86" t="s">
        <v>1656</v>
      </c>
      <c r="B165" s="86" t="s">
        <v>1917</v>
      </c>
      <c r="C165" s="87" t="s">
        <v>1935</v>
      </c>
      <c r="D165" s="88" t="s">
        <v>1746</v>
      </c>
      <c r="E165" s="89">
        <v>855.5</v>
      </c>
      <c r="F165" s="126" t="s">
        <v>1920</v>
      </c>
    </row>
    <row r="166" spans="1:6" x14ac:dyDescent="0.2">
      <c r="A166" s="86" t="s">
        <v>1656</v>
      </c>
      <c r="B166" s="86" t="s">
        <v>1917</v>
      </c>
      <c r="C166" s="87" t="s">
        <v>1936</v>
      </c>
      <c r="D166" s="88" t="s">
        <v>1746</v>
      </c>
      <c r="E166" s="89">
        <v>60.2273</v>
      </c>
      <c r="F166" s="126" t="s">
        <v>1920</v>
      </c>
    </row>
    <row r="167" spans="1:6" x14ac:dyDescent="0.2">
      <c r="A167" s="86" t="s">
        <v>1656</v>
      </c>
      <c r="B167" s="86" t="s">
        <v>1917</v>
      </c>
      <c r="C167" s="87" t="s">
        <v>1937</v>
      </c>
      <c r="D167" s="88" t="s">
        <v>1746</v>
      </c>
      <c r="E167" s="89">
        <v>102.8133</v>
      </c>
      <c r="F167" s="126" t="s">
        <v>1920</v>
      </c>
    </row>
    <row r="168" spans="1:6" x14ac:dyDescent="0.2">
      <c r="A168" s="86" t="s">
        <v>1656</v>
      </c>
      <c r="B168" s="86" t="s">
        <v>1917</v>
      </c>
      <c r="C168" s="87" t="s">
        <v>1938</v>
      </c>
      <c r="D168" s="88" t="s">
        <v>1746</v>
      </c>
      <c r="E168" s="89">
        <v>3030.43</v>
      </c>
      <c r="F168" s="126" t="s">
        <v>1920</v>
      </c>
    </row>
    <row r="169" spans="1:6" x14ac:dyDescent="0.2">
      <c r="A169" s="86" t="s">
        <v>1656</v>
      </c>
      <c r="B169" s="86" t="s">
        <v>1917</v>
      </c>
      <c r="C169" s="87" t="s">
        <v>1939</v>
      </c>
      <c r="D169" s="88" t="s">
        <v>1746</v>
      </c>
      <c r="E169" s="89">
        <v>858.45</v>
      </c>
      <c r="F169" s="126" t="s">
        <v>1920</v>
      </c>
    </row>
    <row r="170" spans="1:6" x14ac:dyDescent="0.2">
      <c r="A170" s="86" t="s">
        <v>1656</v>
      </c>
      <c r="B170" s="86" t="s">
        <v>1917</v>
      </c>
      <c r="C170" s="87" t="s">
        <v>1940</v>
      </c>
      <c r="D170" s="88" t="s">
        <v>1746</v>
      </c>
      <c r="E170" s="89">
        <v>206.72329999999999</v>
      </c>
      <c r="F170" s="126" t="s">
        <v>1920</v>
      </c>
    </row>
    <row r="171" spans="1:6" ht="15.95" customHeight="1" x14ac:dyDescent="0.2">
      <c r="A171" s="86" t="s">
        <v>1656</v>
      </c>
      <c r="B171" s="86" t="s">
        <v>1917</v>
      </c>
      <c r="C171" s="87" t="s">
        <v>1941</v>
      </c>
      <c r="D171" s="88" t="s">
        <v>1746</v>
      </c>
      <c r="E171" s="89">
        <v>4425</v>
      </c>
      <c r="F171" s="126" t="s">
        <v>1920</v>
      </c>
    </row>
    <row r="172" spans="1:6" ht="24" x14ac:dyDescent="0.2">
      <c r="A172" s="86" t="s">
        <v>1656</v>
      </c>
      <c r="B172" s="86" t="s">
        <v>1917</v>
      </c>
      <c r="C172" s="87" t="s">
        <v>1942</v>
      </c>
      <c r="D172" s="88" t="s">
        <v>1746</v>
      </c>
      <c r="E172" s="89">
        <v>13500.0026</v>
      </c>
      <c r="F172" s="126" t="s">
        <v>1920</v>
      </c>
    </row>
    <row r="173" spans="1:6" ht="20.25" customHeight="1" x14ac:dyDescent="0.2">
      <c r="A173" s="86" t="s">
        <v>1656</v>
      </c>
      <c r="B173" s="86" t="s">
        <v>1917</v>
      </c>
      <c r="C173" s="87" t="s">
        <v>1943</v>
      </c>
      <c r="D173" s="88" t="s">
        <v>1746</v>
      </c>
      <c r="E173" s="89">
        <v>1416</v>
      </c>
      <c r="F173" s="126" t="s">
        <v>1920</v>
      </c>
    </row>
    <row r="174" spans="1:6" ht="21" customHeight="1" x14ac:dyDescent="0.2">
      <c r="A174" s="86" t="s">
        <v>1656</v>
      </c>
      <c r="B174" s="86" t="s">
        <v>1917</v>
      </c>
      <c r="C174" s="87" t="s">
        <v>1944</v>
      </c>
      <c r="D174" s="88" t="s">
        <v>1746</v>
      </c>
      <c r="E174" s="89">
        <v>3.54</v>
      </c>
      <c r="F174" s="133" t="s">
        <v>1920</v>
      </c>
    </row>
    <row r="175" spans="1:6" ht="18" customHeight="1" x14ac:dyDescent="0.2">
      <c r="A175" s="86" t="s">
        <v>1656</v>
      </c>
      <c r="B175" s="86" t="s">
        <v>1917</v>
      </c>
      <c r="C175" s="87" t="s">
        <v>1945</v>
      </c>
      <c r="D175" s="88" t="s">
        <v>1746</v>
      </c>
      <c r="E175" s="89">
        <v>73.16</v>
      </c>
      <c r="F175" s="126" t="s">
        <v>1920</v>
      </c>
    </row>
    <row r="176" spans="1:6" ht="20.25" customHeight="1" x14ac:dyDescent="0.2">
      <c r="A176" s="86" t="s">
        <v>1656</v>
      </c>
      <c r="B176" s="86" t="s">
        <v>1917</v>
      </c>
      <c r="C176" s="87" t="s">
        <v>1946</v>
      </c>
      <c r="D176" s="88" t="s">
        <v>1746</v>
      </c>
      <c r="E176" s="89">
        <v>548.26499999999999</v>
      </c>
      <c r="F176" s="126" t="s">
        <v>1920</v>
      </c>
    </row>
    <row r="177" spans="1:6" ht="25.5" customHeight="1" x14ac:dyDescent="0.2">
      <c r="A177" s="86" t="s">
        <v>1656</v>
      </c>
      <c r="B177" s="86" t="s">
        <v>1917</v>
      </c>
      <c r="C177" s="87" t="s">
        <v>1947</v>
      </c>
      <c r="D177" s="88" t="s">
        <v>1746</v>
      </c>
      <c r="E177" s="89">
        <v>526.32500000000005</v>
      </c>
      <c r="F177" s="126" t="s">
        <v>1920</v>
      </c>
    </row>
    <row r="178" spans="1:6" ht="19.5" customHeight="1" x14ac:dyDescent="0.2">
      <c r="A178" s="86" t="s">
        <v>1656</v>
      </c>
      <c r="B178" s="86" t="s">
        <v>1917</v>
      </c>
      <c r="C178" s="87" t="s">
        <v>1948</v>
      </c>
      <c r="D178" s="88" t="s">
        <v>1746</v>
      </c>
      <c r="E178" s="89">
        <v>3.54</v>
      </c>
      <c r="F178" s="133" t="s">
        <v>1920</v>
      </c>
    </row>
    <row r="179" spans="1:6" ht="27.75" customHeight="1" x14ac:dyDescent="0.2">
      <c r="A179" s="86" t="s">
        <v>1656</v>
      </c>
      <c r="B179" s="86" t="s">
        <v>1917</v>
      </c>
      <c r="C179" s="87" t="s">
        <v>1949</v>
      </c>
      <c r="D179" s="88" t="s">
        <v>1746</v>
      </c>
      <c r="E179" s="89">
        <v>265.5</v>
      </c>
      <c r="F179" s="126" t="s">
        <v>1920</v>
      </c>
    </row>
    <row r="180" spans="1:6" ht="21.75" customHeight="1" x14ac:dyDescent="0.2">
      <c r="A180" s="134" t="s">
        <v>1551</v>
      </c>
      <c r="B180" s="134" t="s">
        <v>1950</v>
      </c>
      <c r="C180" s="135" t="s">
        <v>1951</v>
      </c>
      <c r="D180" s="136" t="s">
        <v>1746</v>
      </c>
      <c r="E180" s="137">
        <v>1.9823999999999999</v>
      </c>
      <c r="F180" s="138" t="s">
        <v>1952</v>
      </c>
    </row>
    <row r="181" spans="1:6" ht="22.5" customHeight="1" x14ac:dyDescent="0.2">
      <c r="A181" s="86" t="s">
        <v>1642</v>
      </c>
      <c r="B181" s="86" t="s">
        <v>1953</v>
      </c>
      <c r="C181" s="87" t="s">
        <v>1954</v>
      </c>
      <c r="D181" s="88" t="s">
        <v>1746</v>
      </c>
      <c r="E181" s="89">
        <v>7773.84</v>
      </c>
      <c r="F181" s="126" t="s">
        <v>1955</v>
      </c>
    </row>
    <row r="182" spans="1:6" ht="24" x14ac:dyDescent="0.2">
      <c r="A182" s="86" t="s">
        <v>1642</v>
      </c>
      <c r="B182" s="86" t="s">
        <v>1953</v>
      </c>
      <c r="C182" s="87" t="s">
        <v>1956</v>
      </c>
      <c r="D182" s="88" t="s">
        <v>1746</v>
      </c>
      <c r="E182" s="89">
        <v>9343.24</v>
      </c>
      <c r="F182" s="126" t="s">
        <v>1955</v>
      </c>
    </row>
    <row r="183" spans="1:6" ht="23.25" customHeight="1" x14ac:dyDescent="0.2">
      <c r="A183" s="86" t="s">
        <v>1642</v>
      </c>
      <c r="B183" s="86" t="s">
        <v>1953</v>
      </c>
      <c r="C183" s="87" t="s">
        <v>1957</v>
      </c>
      <c r="D183" s="88" t="s">
        <v>1746</v>
      </c>
      <c r="E183" s="89">
        <v>10915</v>
      </c>
      <c r="F183" s="126" t="s">
        <v>1955</v>
      </c>
    </row>
    <row r="184" spans="1:6" ht="20.25" customHeight="1" x14ac:dyDescent="0.2">
      <c r="A184" s="86" t="s">
        <v>1642</v>
      </c>
      <c r="B184" s="86" t="s">
        <v>1953</v>
      </c>
      <c r="C184" s="87" t="s">
        <v>1958</v>
      </c>
      <c r="D184" s="88" t="s">
        <v>1746</v>
      </c>
      <c r="E184" s="89">
        <v>3923.5</v>
      </c>
      <c r="F184" s="126" t="s">
        <v>1955</v>
      </c>
    </row>
    <row r="185" spans="1:6" ht="14.1" customHeight="1" x14ac:dyDescent="0.2">
      <c r="A185" s="86" t="s">
        <v>1642</v>
      </c>
      <c r="B185" s="86" t="s">
        <v>1953</v>
      </c>
      <c r="C185" s="87" t="s">
        <v>1959</v>
      </c>
      <c r="D185" s="88" t="s">
        <v>1746</v>
      </c>
      <c r="E185" s="89">
        <v>4543</v>
      </c>
      <c r="F185" s="126" t="s">
        <v>1955</v>
      </c>
    </row>
    <row r="186" spans="1:6" ht="17.100000000000001" customHeight="1" x14ac:dyDescent="0.2">
      <c r="A186" s="86" t="s">
        <v>1642</v>
      </c>
      <c r="B186" s="86" t="s">
        <v>1953</v>
      </c>
      <c r="C186" s="87" t="s">
        <v>1960</v>
      </c>
      <c r="D186" s="88" t="s">
        <v>1746</v>
      </c>
      <c r="E186" s="89">
        <v>9204</v>
      </c>
      <c r="F186" s="126" t="s">
        <v>1955</v>
      </c>
    </row>
    <row r="187" spans="1:6" ht="15.95" customHeight="1" x14ac:dyDescent="0.2">
      <c r="A187" s="86" t="s">
        <v>1642</v>
      </c>
      <c r="B187" s="86" t="s">
        <v>1953</v>
      </c>
      <c r="C187" s="87" t="s">
        <v>1961</v>
      </c>
      <c r="D187" s="88" t="s">
        <v>1746</v>
      </c>
      <c r="E187" s="89">
        <v>1239</v>
      </c>
      <c r="F187" s="126" t="s">
        <v>1955</v>
      </c>
    </row>
    <row r="188" spans="1:6" ht="15.95" customHeight="1" x14ac:dyDescent="0.2">
      <c r="A188" s="86" t="s">
        <v>1642</v>
      </c>
      <c r="B188" s="86" t="s">
        <v>1953</v>
      </c>
      <c r="C188" s="87" t="s">
        <v>1962</v>
      </c>
      <c r="D188" s="88" t="s">
        <v>1746</v>
      </c>
      <c r="E188" s="89">
        <v>1239</v>
      </c>
      <c r="F188" s="126" t="s">
        <v>1955</v>
      </c>
    </row>
    <row r="189" spans="1:6" ht="32.25" customHeight="1" x14ac:dyDescent="0.2">
      <c r="A189" s="139" t="s">
        <v>1590</v>
      </c>
      <c r="B189" s="139" t="s">
        <v>1963</v>
      </c>
      <c r="C189" s="139" t="s">
        <v>1964</v>
      </c>
      <c r="D189" s="140" t="s">
        <v>1746</v>
      </c>
      <c r="E189" s="141">
        <v>54999.99</v>
      </c>
      <c r="F189" s="142" t="s">
        <v>1965</v>
      </c>
    </row>
    <row r="190" spans="1:6" ht="30.75" customHeight="1" x14ac:dyDescent="0.2">
      <c r="A190" s="139" t="s">
        <v>1590</v>
      </c>
      <c r="B190" s="139" t="s">
        <v>1963</v>
      </c>
      <c r="C190" s="139" t="s">
        <v>1966</v>
      </c>
      <c r="D190" s="140" t="s">
        <v>1746</v>
      </c>
      <c r="E190" s="141">
        <v>17023.8</v>
      </c>
      <c r="F190" s="142" t="s">
        <v>1965</v>
      </c>
    </row>
    <row r="191" spans="1:6" ht="25.5" customHeight="1" x14ac:dyDescent="0.2">
      <c r="A191" s="143" t="s">
        <v>1967</v>
      </c>
      <c r="B191" s="139" t="s">
        <v>1963</v>
      </c>
      <c r="C191" s="144" t="s">
        <v>1968</v>
      </c>
      <c r="D191" s="145" t="s">
        <v>1746</v>
      </c>
      <c r="E191" s="146">
        <v>4130</v>
      </c>
      <c r="F191" s="147" t="s">
        <v>1969</v>
      </c>
    </row>
    <row r="192" spans="1:6" ht="15.95" customHeight="1" x14ac:dyDescent="0.2">
      <c r="A192" s="143" t="s">
        <v>1967</v>
      </c>
      <c r="B192" s="139" t="s">
        <v>1963</v>
      </c>
      <c r="C192" s="144" t="s">
        <v>1970</v>
      </c>
      <c r="D192" s="145" t="s">
        <v>1746</v>
      </c>
      <c r="E192" s="146">
        <v>16048</v>
      </c>
      <c r="F192" s="147" t="s">
        <v>1969</v>
      </c>
    </row>
    <row r="193" spans="1:6" ht="27.75" customHeight="1" x14ac:dyDescent="0.2">
      <c r="A193" s="143" t="s">
        <v>1967</v>
      </c>
      <c r="B193" s="139" t="s">
        <v>1963</v>
      </c>
      <c r="C193" s="144" t="s">
        <v>1971</v>
      </c>
      <c r="D193" s="148" t="s">
        <v>1746</v>
      </c>
      <c r="E193" s="146">
        <v>24502.7</v>
      </c>
      <c r="F193" s="147" t="s">
        <v>1969</v>
      </c>
    </row>
    <row r="194" spans="1:6" ht="34.5" customHeight="1" x14ac:dyDescent="0.2">
      <c r="A194" s="139" t="s">
        <v>1972</v>
      </c>
      <c r="B194" s="139" t="s">
        <v>1963</v>
      </c>
      <c r="C194" s="139" t="s">
        <v>1973</v>
      </c>
      <c r="D194" s="140" t="s">
        <v>1746</v>
      </c>
      <c r="E194" s="141">
        <v>715000</v>
      </c>
      <c r="F194" s="142" t="s">
        <v>1974</v>
      </c>
    </row>
    <row r="195" spans="1:6" ht="23.25" customHeight="1" x14ac:dyDescent="0.2">
      <c r="A195" s="139" t="s">
        <v>1975</v>
      </c>
      <c r="B195" s="139" t="s">
        <v>1963</v>
      </c>
      <c r="C195" s="139" t="s">
        <v>1976</v>
      </c>
      <c r="D195" s="140" t="s">
        <v>1746</v>
      </c>
      <c r="E195" s="141">
        <v>60742.81</v>
      </c>
      <c r="F195" s="142" t="s">
        <v>1965</v>
      </c>
    </row>
    <row r="196" spans="1:6" ht="25.5" customHeight="1" x14ac:dyDescent="0.2">
      <c r="A196" s="111" t="s">
        <v>1975</v>
      </c>
      <c r="B196" s="139" t="s">
        <v>1963</v>
      </c>
      <c r="C196" s="139" t="s">
        <v>1977</v>
      </c>
      <c r="D196" s="140" t="s">
        <v>1746</v>
      </c>
      <c r="E196" s="141">
        <v>30385</v>
      </c>
      <c r="F196" s="142" t="s">
        <v>1965</v>
      </c>
    </row>
    <row r="197" spans="1:6" ht="24" x14ac:dyDescent="0.2">
      <c r="A197" s="139" t="s">
        <v>1975</v>
      </c>
      <c r="B197" s="139" t="s">
        <v>1963</v>
      </c>
      <c r="C197" s="139" t="s">
        <v>1978</v>
      </c>
      <c r="D197" s="140" t="s">
        <v>1746</v>
      </c>
      <c r="E197" s="141">
        <v>79818.740000000005</v>
      </c>
      <c r="F197" s="142" t="s">
        <v>1965</v>
      </c>
    </row>
    <row r="198" spans="1:6" ht="24" x14ac:dyDescent="0.2">
      <c r="A198" s="111" t="s">
        <v>1975</v>
      </c>
      <c r="B198" s="139" t="s">
        <v>1963</v>
      </c>
      <c r="C198" s="139" t="s">
        <v>1979</v>
      </c>
      <c r="D198" s="140" t="s">
        <v>1746</v>
      </c>
      <c r="E198" s="141">
        <v>4500</v>
      </c>
      <c r="F198" s="142" t="s">
        <v>1980</v>
      </c>
    </row>
    <row r="199" spans="1:6" ht="24" x14ac:dyDescent="0.2">
      <c r="A199" s="111" t="s">
        <v>1975</v>
      </c>
      <c r="B199" s="139" t="s">
        <v>1963</v>
      </c>
      <c r="C199" s="112" t="s">
        <v>1981</v>
      </c>
      <c r="D199" s="113" t="s">
        <v>1746</v>
      </c>
      <c r="E199" s="114">
        <v>44840</v>
      </c>
      <c r="F199" s="115" t="s">
        <v>1982</v>
      </c>
    </row>
    <row r="200" spans="1:6" ht="14.1" customHeight="1" x14ac:dyDescent="0.2">
      <c r="A200" s="139" t="s">
        <v>1975</v>
      </c>
      <c r="B200" s="139" t="s">
        <v>1963</v>
      </c>
      <c r="C200" s="139" t="s">
        <v>1983</v>
      </c>
      <c r="D200" s="140" t="s">
        <v>1746</v>
      </c>
      <c r="E200" s="141">
        <v>8850</v>
      </c>
      <c r="F200" s="142" t="s">
        <v>1965</v>
      </c>
    </row>
    <row r="201" spans="1:6" ht="14.1" customHeight="1" x14ac:dyDescent="0.2">
      <c r="A201" s="111" t="s">
        <v>1984</v>
      </c>
      <c r="B201" s="139" t="s">
        <v>1963</v>
      </c>
      <c r="C201" s="149" t="s">
        <v>1985</v>
      </c>
      <c r="D201" s="150" t="s">
        <v>1746</v>
      </c>
      <c r="E201" s="151">
        <v>45459.5</v>
      </c>
      <c r="F201" s="152" t="s">
        <v>1986</v>
      </c>
    </row>
    <row r="202" spans="1:6" ht="15.95" customHeight="1" x14ac:dyDescent="0.2">
      <c r="A202" s="111" t="s">
        <v>1984</v>
      </c>
      <c r="B202" s="139" t="s">
        <v>1963</v>
      </c>
      <c r="C202" s="149" t="s">
        <v>1987</v>
      </c>
      <c r="D202" s="150" t="s">
        <v>1746</v>
      </c>
      <c r="E202" s="151">
        <v>7500</v>
      </c>
      <c r="F202" s="152" t="s">
        <v>1988</v>
      </c>
    </row>
    <row r="203" spans="1:6" ht="15" customHeight="1" x14ac:dyDescent="0.2">
      <c r="A203" s="153" t="s">
        <v>1676</v>
      </c>
      <c r="B203" s="153" t="s">
        <v>1989</v>
      </c>
      <c r="C203" s="154" t="s">
        <v>1990</v>
      </c>
      <c r="D203" s="155" t="s">
        <v>1746</v>
      </c>
      <c r="E203" s="156">
        <v>68.44</v>
      </c>
      <c r="F203" s="157" t="s">
        <v>1991</v>
      </c>
    </row>
    <row r="204" spans="1:6" ht="15" customHeight="1" x14ac:dyDescent="0.2">
      <c r="A204" s="153" t="s">
        <v>1676</v>
      </c>
      <c r="B204" s="153" t="s">
        <v>1989</v>
      </c>
      <c r="C204" s="154" t="s">
        <v>1992</v>
      </c>
      <c r="D204" s="155" t="s">
        <v>1746</v>
      </c>
      <c r="E204" s="156">
        <v>3935.3</v>
      </c>
      <c r="F204" s="157" t="s">
        <v>1991</v>
      </c>
    </row>
    <row r="205" spans="1:6" ht="14.1" customHeight="1" x14ac:dyDescent="0.2">
      <c r="A205" s="153" t="s">
        <v>1676</v>
      </c>
      <c r="B205" s="153" t="s">
        <v>1989</v>
      </c>
      <c r="C205" s="154" t="s">
        <v>1993</v>
      </c>
      <c r="D205" s="155" t="s">
        <v>1746</v>
      </c>
      <c r="E205" s="156">
        <v>1548</v>
      </c>
      <c r="F205" s="157" t="s">
        <v>1991</v>
      </c>
    </row>
    <row r="206" spans="1:6" ht="12.95" customHeight="1" x14ac:dyDescent="0.2">
      <c r="A206" s="153" t="s">
        <v>1676</v>
      </c>
      <c r="B206" s="153" t="s">
        <v>1989</v>
      </c>
      <c r="C206" s="154" t="s">
        <v>1994</v>
      </c>
      <c r="D206" s="155" t="s">
        <v>1746</v>
      </c>
      <c r="E206" s="156">
        <v>130</v>
      </c>
      <c r="F206" s="157" t="s">
        <v>1991</v>
      </c>
    </row>
    <row r="207" spans="1:6" x14ac:dyDescent="0.2">
      <c r="A207" s="153" t="s">
        <v>1676</v>
      </c>
      <c r="B207" s="153" t="s">
        <v>1989</v>
      </c>
      <c r="C207" s="154" t="s">
        <v>1995</v>
      </c>
      <c r="D207" s="155" t="s">
        <v>1746</v>
      </c>
      <c r="E207" s="156">
        <v>341.02</v>
      </c>
      <c r="F207" s="157" t="s">
        <v>1991</v>
      </c>
    </row>
    <row r="208" spans="1:6" x14ac:dyDescent="0.2">
      <c r="A208" s="153" t="s">
        <v>1676</v>
      </c>
      <c r="B208" s="153" t="s">
        <v>1989</v>
      </c>
      <c r="C208" s="154" t="s">
        <v>1996</v>
      </c>
      <c r="D208" s="155" t="s">
        <v>1746</v>
      </c>
      <c r="E208" s="156">
        <v>120</v>
      </c>
      <c r="F208" s="157" t="s">
        <v>1991</v>
      </c>
    </row>
    <row r="209" spans="1:6" x14ac:dyDescent="0.2">
      <c r="A209" s="153" t="s">
        <v>1676</v>
      </c>
      <c r="B209" s="153" t="s">
        <v>1989</v>
      </c>
      <c r="C209" s="154" t="s">
        <v>1997</v>
      </c>
      <c r="D209" s="155" t="s">
        <v>1064</v>
      </c>
      <c r="E209" s="156">
        <v>57.784999999999997</v>
      </c>
      <c r="F209" s="157" t="s">
        <v>1991</v>
      </c>
    </row>
    <row r="210" spans="1:6" x14ac:dyDescent="0.2">
      <c r="A210" s="153" t="s">
        <v>1676</v>
      </c>
      <c r="B210" s="153" t="s">
        <v>1989</v>
      </c>
      <c r="C210" s="154" t="s">
        <v>1998</v>
      </c>
      <c r="D210" s="155" t="s">
        <v>1064</v>
      </c>
      <c r="E210" s="156">
        <v>118</v>
      </c>
      <c r="F210" s="157" t="s">
        <v>1991</v>
      </c>
    </row>
    <row r="211" spans="1:6" x14ac:dyDescent="0.2">
      <c r="A211" s="153" t="s">
        <v>1676</v>
      </c>
      <c r="B211" s="153" t="s">
        <v>1989</v>
      </c>
      <c r="C211" s="154" t="s">
        <v>1999</v>
      </c>
      <c r="D211" s="155" t="s">
        <v>1064</v>
      </c>
      <c r="E211" s="156">
        <v>138.06</v>
      </c>
      <c r="F211" s="157" t="s">
        <v>1991</v>
      </c>
    </row>
    <row r="212" spans="1:6" x14ac:dyDescent="0.2">
      <c r="A212" s="153" t="s">
        <v>1676</v>
      </c>
      <c r="B212" s="153" t="s">
        <v>1989</v>
      </c>
      <c r="C212" s="154" t="s">
        <v>2000</v>
      </c>
      <c r="D212" s="155" t="s">
        <v>1064</v>
      </c>
      <c r="E212" s="156">
        <v>136.88</v>
      </c>
      <c r="F212" s="157" t="s">
        <v>1991</v>
      </c>
    </row>
    <row r="213" spans="1:6" ht="14.1" customHeight="1" x14ac:dyDescent="0.2">
      <c r="A213" s="153" t="s">
        <v>1676</v>
      </c>
      <c r="B213" s="153" t="s">
        <v>1989</v>
      </c>
      <c r="C213" s="154" t="s">
        <v>2001</v>
      </c>
      <c r="D213" s="155" t="s">
        <v>1746</v>
      </c>
      <c r="E213" s="156">
        <v>270</v>
      </c>
      <c r="F213" s="157" t="s">
        <v>1991</v>
      </c>
    </row>
    <row r="214" spans="1:6" ht="15" customHeight="1" x14ac:dyDescent="0.2">
      <c r="A214" s="153" t="s">
        <v>1676</v>
      </c>
      <c r="B214" s="153" t="s">
        <v>1989</v>
      </c>
      <c r="C214" s="154" t="s">
        <v>2002</v>
      </c>
      <c r="D214" s="155" t="s">
        <v>1746</v>
      </c>
      <c r="E214" s="156">
        <v>300</v>
      </c>
      <c r="F214" s="157" t="s">
        <v>1991</v>
      </c>
    </row>
    <row r="215" spans="1:6" x14ac:dyDescent="0.2">
      <c r="A215" s="153" t="s">
        <v>1676</v>
      </c>
      <c r="B215" s="153" t="s">
        <v>1989</v>
      </c>
      <c r="C215" s="154" t="s">
        <v>2003</v>
      </c>
      <c r="D215" s="155" t="s">
        <v>1746</v>
      </c>
      <c r="E215" s="156">
        <v>160</v>
      </c>
      <c r="F215" s="157" t="s">
        <v>1991</v>
      </c>
    </row>
    <row r="216" spans="1:6" x14ac:dyDescent="0.2">
      <c r="A216" s="153" t="s">
        <v>1676</v>
      </c>
      <c r="B216" s="153" t="s">
        <v>1989</v>
      </c>
      <c r="C216" s="154" t="s">
        <v>2004</v>
      </c>
      <c r="D216" s="155" t="s">
        <v>1746</v>
      </c>
      <c r="E216" s="156">
        <v>728.06</v>
      </c>
      <c r="F216" s="157" t="s">
        <v>1991</v>
      </c>
    </row>
    <row r="217" spans="1:6" x14ac:dyDescent="0.2">
      <c r="A217" s="153" t="s">
        <v>1676</v>
      </c>
      <c r="B217" s="153" t="s">
        <v>1989</v>
      </c>
      <c r="C217" s="154" t="s">
        <v>2005</v>
      </c>
      <c r="D217" s="155" t="s">
        <v>1746</v>
      </c>
      <c r="E217" s="156">
        <v>125</v>
      </c>
      <c r="F217" s="157" t="s">
        <v>1991</v>
      </c>
    </row>
    <row r="218" spans="1:6" x14ac:dyDescent="0.2">
      <c r="A218" s="158" t="s">
        <v>1701</v>
      </c>
      <c r="B218" s="158" t="s">
        <v>2006</v>
      </c>
      <c r="C218" s="159" t="s">
        <v>2007</v>
      </c>
      <c r="D218" s="160" t="s">
        <v>1746</v>
      </c>
      <c r="E218" s="161">
        <v>7123.8959999999997</v>
      </c>
      <c r="F218" s="162" t="s">
        <v>2008</v>
      </c>
    </row>
    <row r="219" spans="1:6" x14ac:dyDescent="0.2">
      <c r="A219" s="158" t="s">
        <v>1701</v>
      </c>
      <c r="B219" s="158" t="s">
        <v>2006</v>
      </c>
      <c r="C219" s="159" t="s">
        <v>2009</v>
      </c>
      <c r="D219" s="163" t="s">
        <v>1746</v>
      </c>
      <c r="E219" s="164">
        <v>13570</v>
      </c>
      <c r="F219" s="165" t="s">
        <v>2008</v>
      </c>
    </row>
    <row r="220" spans="1:6" ht="19.5" customHeight="1" x14ac:dyDescent="0.2">
      <c r="A220" s="166" t="s">
        <v>2010</v>
      </c>
      <c r="B220" s="166" t="s">
        <v>2011</v>
      </c>
      <c r="C220" s="167" t="s">
        <v>2012</v>
      </c>
      <c r="D220" s="168" t="s">
        <v>1746</v>
      </c>
      <c r="E220" s="169">
        <v>6938.4</v>
      </c>
      <c r="F220" s="170" t="s">
        <v>2013</v>
      </c>
    </row>
    <row r="221" spans="1:6" ht="15.95" customHeight="1" x14ac:dyDescent="0.2">
      <c r="A221" s="171" t="s">
        <v>2010</v>
      </c>
      <c r="B221" s="166" t="s">
        <v>2011</v>
      </c>
      <c r="C221" s="172" t="s">
        <v>2014</v>
      </c>
      <c r="D221" s="173" t="s">
        <v>1746</v>
      </c>
      <c r="E221" s="174">
        <v>11800</v>
      </c>
      <c r="F221" s="175" t="s">
        <v>2015</v>
      </c>
    </row>
    <row r="222" spans="1:6" ht="15.95" customHeight="1" x14ac:dyDescent="0.2">
      <c r="A222" s="171" t="s">
        <v>2010</v>
      </c>
      <c r="B222" s="166" t="s">
        <v>2011</v>
      </c>
      <c r="C222" s="172" t="s">
        <v>2016</v>
      </c>
      <c r="D222" s="173" t="s">
        <v>1746</v>
      </c>
      <c r="E222" s="174">
        <v>10620</v>
      </c>
      <c r="F222" s="175" t="s">
        <v>2015</v>
      </c>
    </row>
    <row r="223" spans="1:6" x14ac:dyDescent="0.2">
      <c r="A223" s="166" t="s">
        <v>2010</v>
      </c>
      <c r="B223" s="166" t="s">
        <v>2011</v>
      </c>
      <c r="C223" s="167" t="s">
        <v>2017</v>
      </c>
      <c r="D223" s="168" t="s">
        <v>1746</v>
      </c>
      <c r="E223" s="169">
        <v>8142</v>
      </c>
      <c r="F223" s="170" t="s">
        <v>2013</v>
      </c>
    </row>
    <row r="224" spans="1:6" x14ac:dyDescent="0.2">
      <c r="A224" s="171" t="s">
        <v>2010</v>
      </c>
      <c r="B224" s="166" t="s">
        <v>2011</v>
      </c>
      <c r="C224" s="172" t="s">
        <v>2018</v>
      </c>
      <c r="D224" s="173" t="s">
        <v>1746</v>
      </c>
      <c r="E224" s="174">
        <v>11227.8771</v>
      </c>
      <c r="F224" s="176" t="s">
        <v>2015</v>
      </c>
    </row>
    <row r="225" spans="1:6" ht="21.75" customHeight="1" x14ac:dyDescent="0.2">
      <c r="A225" s="166" t="s">
        <v>2010</v>
      </c>
      <c r="B225" s="166" t="s">
        <v>2011</v>
      </c>
      <c r="C225" s="167" t="s">
        <v>2019</v>
      </c>
      <c r="D225" s="168" t="s">
        <v>1746</v>
      </c>
      <c r="E225" s="169">
        <v>8496</v>
      </c>
      <c r="F225" s="170" t="s">
        <v>2013</v>
      </c>
    </row>
    <row r="226" spans="1:6" ht="23.25" customHeight="1" x14ac:dyDescent="0.2">
      <c r="A226" s="166" t="s">
        <v>2010</v>
      </c>
      <c r="B226" s="166" t="s">
        <v>2011</v>
      </c>
      <c r="C226" s="167" t="s">
        <v>2020</v>
      </c>
      <c r="D226" s="177" t="s">
        <v>1746</v>
      </c>
      <c r="E226" s="178">
        <v>5605</v>
      </c>
      <c r="F226" s="179" t="s">
        <v>2013</v>
      </c>
    </row>
    <row r="227" spans="1:6" ht="23.25" customHeight="1" x14ac:dyDescent="0.2">
      <c r="A227" s="171" t="s">
        <v>2010</v>
      </c>
      <c r="B227" s="166" t="s">
        <v>2011</v>
      </c>
      <c r="C227" s="172" t="s">
        <v>2021</v>
      </c>
      <c r="D227" s="173" t="s">
        <v>1746</v>
      </c>
      <c r="E227" s="174">
        <v>14160</v>
      </c>
      <c r="F227" s="176" t="s">
        <v>2015</v>
      </c>
    </row>
    <row r="228" spans="1:6" ht="24" x14ac:dyDescent="0.2">
      <c r="A228" s="166" t="s">
        <v>2010</v>
      </c>
      <c r="B228" s="166" t="s">
        <v>2011</v>
      </c>
      <c r="C228" s="167" t="s">
        <v>2022</v>
      </c>
      <c r="D228" s="168" t="s">
        <v>1746</v>
      </c>
      <c r="E228" s="169">
        <v>1121</v>
      </c>
      <c r="F228" s="170" t="s">
        <v>2013</v>
      </c>
    </row>
    <row r="229" spans="1:6" ht="24" x14ac:dyDescent="0.2">
      <c r="A229" s="171" t="s">
        <v>2010</v>
      </c>
      <c r="B229" s="166" t="s">
        <v>2011</v>
      </c>
      <c r="C229" s="172" t="s">
        <v>2023</v>
      </c>
      <c r="D229" s="173" t="s">
        <v>1746</v>
      </c>
      <c r="E229" s="174">
        <v>450</v>
      </c>
      <c r="F229" s="176" t="s">
        <v>2015</v>
      </c>
    </row>
    <row r="230" spans="1:6" ht="24" x14ac:dyDescent="0.2">
      <c r="A230" s="166" t="s">
        <v>2010</v>
      </c>
      <c r="B230" s="166" t="s">
        <v>2011</v>
      </c>
      <c r="C230" s="167" t="s">
        <v>2024</v>
      </c>
      <c r="D230" s="168" t="s">
        <v>1746</v>
      </c>
      <c r="E230" s="169">
        <v>5900</v>
      </c>
      <c r="F230" s="170" t="s">
        <v>2013</v>
      </c>
    </row>
    <row r="231" spans="1:6" ht="24" x14ac:dyDescent="0.2">
      <c r="A231" s="171" t="s">
        <v>2010</v>
      </c>
      <c r="B231" s="166" t="s">
        <v>2011</v>
      </c>
      <c r="C231" s="172" t="s">
        <v>2025</v>
      </c>
      <c r="D231" s="173" t="s">
        <v>1746</v>
      </c>
      <c r="E231" s="174">
        <v>14160</v>
      </c>
      <c r="F231" s="176" t="s">
        <v>2015</v>
      </c>
    </row>
    <row r="232" spans="1:6" x14ac:dyDescent="0.2">
      <c r="A232" s="166" t="s">
        <v>2010</v>
      </c>
      <c r="B232" s="166" t="s">
        <v>2011</v>
      </c>
      <c r="C232" s="167" t="s">
        <v>2026</v>
      </c>
      <c r="D232" s="168" t="s">
        <v>1746</v>
      </c>
      <c r="E232" s="169">
        <v>18880</v>
      </c>
      <c r="F232" s="179" t="s">
        <v>2013</v>
      </c>
    </row>
    <row r="233" spans="1:6" ht="24" x14ac:dyDescent="0.2">
      <c r="A233" s="166" t="s">
        <v>2010</v>
      </c>
      <c r="B233" s="166" t="s">
        <v>2011</v>
      </c>
      <c r="C233" s="167" t="s">
        <v>2027</v>
      </c>
      <c r="D233" s="168" t="s">
        <v>1746</v>
      </c>
      <c r="E233" s="169">
        <v>4130</v>
      </c>
      <c r="F233" s="179" t="s">
        <v>2013</v>
      </c>
    </row>
    <row r="234" spans="1:6" x14ac:dyDescent="0.2">
      <c r="A234" s="166" t="s">
        <v>2010</v>
      </c>
      <c r="B234" s="166" t="s">
        <v>2011</v>
      </c>
      <c r="C234" s="167" t="s">
        <v>2028</v>
      </c>
      <c r="D234" s="168" t="s">
        <v>1746</v>
      </c>
      <c r="E234" s="169">
        <v>2950</v>
      </c>
      <c r="F234" s="179" t="s">
        <v>2013</v>
      </c>
    </row>
    <row r="235" spans="1:6" ht="24" x14ac:dyDescent="0.2">
      <c r="A235" s="171" t="s">
        <v>2010</v>
      </c>
      <c r="B235" s="166" t="s">
        <v>2011</v>
      </c>
      <c r="C235" s="172" t="s">
        <v>2029</v>
      </c>
      <c r="D235" s="173" t="s">
        <v>1746</v>
      </c>
      <c r="E235" s="174">
        <v>7949.66</v>
      </c>
      <c r="F235" s="176" t="s">
        <v>2015</v>
      </c>
    </row>
    <row r="236" spans="1:6" x14ac:dyDescent="0.2">
      <c r="A236" s="171" t="s">
        <v>2010</v>
      </c>
      <c r="B236" s="166" t="s">
        <v>2011</v>
      </c>
      <c r="C236" s="172" t="s">
        <v>2030</v>
      </c>
      <c r="D236" s="173" t="s">
        <v>1746</v>
      </c>
      <c r="E236" s="174">
        <v>1303.9000000000001</v>
      </c>
      <c r="F236" s="176" t="s">
        <v>2015</v>
      </c>
    </row>
    <row r="237" spans="1:6" ht="24" x14ac:dyDescent="0.2">
      <c r="A237" s="171" t="s">
        <v>2010</v>
      </c>
      <c r="B237" s="166" t="s">
        <v>2011</v>
      </c>
      <c r="C237" s="172" t="s">
        <v>2031</v>
      </c>
      <c r="D237" s="173" t="s">
        <v>1746</v>
      </c>
      <c r="E237" s="174">
        <v>7949.66</v>
      </c>
      <c r="F237" s="176" t="s">
        <v>2015</v>
      </c>
    </row>
    <row r="238" spans="1:6" ht="24" x14ac:dyDescent="0.2">
      <c r="A238" s="171" t="s">
        <v>2010</v>
      </c>
      <c r="B238" s="166" t="s">
        <v>2011</v>
      </c>
      <c r="C238" s="172" t="s">
        <v>2032</v>
      </c>
      <c r="D238" s="173" t="s">
        <v>1746</v>
      </c>
      <c r="E238" s="174">
        <v>9912</v>
      </c>
      <c r="F238" s="176" t="s">
        <v>2015</v>
      </c>
    </row>
    <row r="239" spans="1:6" ht="19.5" customHeight="1" x14ac:dyDescent="0.2">
      <c r="A239" s="166" t="s">
        <v>2010</v>
      </c>
      <c r="B239" s="166" t="s">
        <v>2011</v>
      </c>
      <c r="C239" s="180" t="s">
        <v>2033</v>
      </c>
      <c r="D239" s="177" t="s">
        <v>1746</v>
      </c>
      <c r="E239" s="178">
        <v>14004.83</v>
      </c>
      <c r="F239" s="179" t="s">
        <v>2013</v>
      </c>
    </row>
    <row r="240" spans="1:6" ht="20.25" customHeight="1" x14ac:dyDescent="0.2">
      <c r="A240" s="166" t="s">
        <v>2010</v>
      </c>
      <c r="B240" s="166" t="s">
        <v>2011</v>
      </c>
      <c r="C240" s="167" t="s">
        <v>2034</v>
      </c>
      <c r="D240" s="168" t="s">
        <v>1746</v>
      </c>
      <c r="E240" s="169">
        <v>12019.008</v>
      </c>
      <c r="F240" s="179" t="s">
        <v>2013</v>
      </c>
    </row>
    <row r="241" spans="1:6" ht="24" x14ac:dyDescent="0.2">
      <c r="A241" s="166" t="s">
        <v>2010</v>
      </c>
      <c r="B241" s="166" t="s">
        <v>2011</v>
      </c>
      <c r="C241" s="167" t="s">
        <v>2035</v>
      </c>
      <c r="D241" s="177" t="s">
        <v>1746</v>
      </c>
      <c r="E241" s="178">
        <v>4378.9799999999996</v>
      </c>
      <c r="F241" s="179" t="s">
        <v>2015</v>
      </c>
    </row>
    <row r="242" spans="1:6" ht="24" x14ac:dyDescent="0.2">
      <c r="A242" s="166" t="s">
        <v>2010</v>
      </c>
      <c r="B242" s="166" t="s">
        <v>2011</v>
      </c>
      <c r="C242" s="167" t="s">
        <v>2036</v>
      </c>
      <c r="D242" s="168" t="s">
        <v>1746</v>
      </c>
      <c r="E242" s="169">
        <v>3482.18</v>
      </c>
      <c r="F242" s="170" t="s">
        <v>2013</v>
      </c>
    </row>
    <row r="243" spans="1:6" ht="24" x14ac:dyDescent="0.2">
      <c r="A243" s="166" t="s">
        <v>2010</v>
      </c>
      <c r="B243" s="166" t="s">
        <v>2011</v>
      </c>
      <c r="C243" s="167" t="s">
        <v>2037</v>
      </c>
      <c r="D243" s="168" t="s">
        <v>1746</v>
      </c>
      <c r="E243" s="169">
        <v>6755.7359999999999</v>
      </c>
      <c r="F243" s="179" t="s">
        <v>2013</v>
      </c>
    </row>
    <row r="244" spans="1:6" ht="12.95" customHeight="1" x14ac:dyDescent="0.2">
      <c r="A244" s="181" t="s">
        <v>2038</v>
      </c>
      <c r="B244" s="181" t="s">
        <v>2039</v>
      </c>
      <c r="C244" s="182" t="s">
        <v>2040</v>
      </c>
      <c r="D244" s="183" t="s">
        <v>1746</v>
      </c>
      <c r="E244" s="184"/>
      <c r="F244" s="185" t="s">
        <v>2041</v>
      </c>
    </row>
    <row r="245" spans="1:6" ht="24" x14ac:dyDescent="0.2">
      <c r="A245" s="186" t="s">
        <v>2042</v>
      </c>
      <c r="B245" s="186" t="s">
        <v>2043</v>
      </c>
      <c r="C245" s="187" t="s">
        <v>2044</v>
      </c>
      <c r="D245" s="188" t="s">
        <v>1746</v>
      </c>
      <c r="E245" s="189">
        <v>36028.94</v>
      </c>
      <c r="F245" s="190" t="s">
        <v>2045</v>
      </c>
    </row>
    <row r="246" spans="1:6" x14ac:dyDescent="0.2">
      <c r="A246" s="186" t="s">
        <v>2042</v>
      </c>
      <c r="B246" s="186" t="s">
        <v>2043</v>
      </c>
      <c r="C246" s="187" t="s">
        <v>2046</v>
      </c>
      <c r="D246" s="188" t="s">
        <v>1746</v>
      </c>
      <c r="E246" s="189">
        <v>30591.5</v>
      </c>
      <c r="F246" s="190" t="s">
        <v>2045</v>
      </c>
    </row>
    <row r="247" spans="1:6" x14ac:dyDescent="0.2">
      <c r="A247" s="186" t="s">
        <v>2042</v>
      </c>
      <c r="B247" s="186" t="s">
        <v>2043</v>
      </c>
      <c r="C247" s="187" t="s">
        <v>2047</v>
      </c>
      <c r="D247" s="188" t="s">
        <v>1746</v>
      </c>
      <c r="E247" s="189">
        <v>626.58000000000004</v>
      </c>
      <c r="F247" s="190" t="s">
        <v>2045</v>
      </c>
    </row>
    <row r="248" spans="1:6" ht="24" x14ac:dyDescent="0.2">
      <c r="A248" s="186" t="s">
        <v>2042</v>
      </c>
      <c r="B248" s="186" t="s">
        <v>2043</v>
      </c>
      <c r="C248" s="187" t="s">
        <v>2048</v>
      </c>
      <c r="D248" s="188" t="s">
        <v>1746</v>
      </c>
      <c r="E248" s="189">
        <v>62031.42</v>
      </c>
      <c r="F248" s="190" t="s">
        <v>2045</v>
      </c>
    </row>
    <row r="249" spans="1:6" x14ac:dyDescent="0.2">
      <c r="A249" s="86" t="s">
        <v>1558</v>
      </c>
      <c r="B249" s="86" t="s">
        <v>2049</v>
      </c>
      <c r="C249" s="87" t="s">
        <v>2050</v>
      </c>
      <c r="D249" s="88" t="s">
        <v>1746</v>
      </c>
      <c r="E249" s="89">
        <v>60</v>
      </c>
      <c r="F249" s="126" t="s">
        <v>2051</v>
      </c>
    </row>
    <row r="250" spans="1:6" x14ac:dyDescent="0.2">
      <c r="A250" s="191" t="s">
        <v>2052</v>
      </c>
      <c r="B250" s="191" t="s">
        <v>2053</v>
      </c>
      <c r="C250" s="192" t="s">
        <v>2054</v>
      </c>
      <c r="D250" s="193" t="s">
        <v>1746</v>
      </c>
      <c r="E250" s="194">
        <v>487.34</v>
      </c>
      <c r="F250" s="195" t="s">
        <v>2055</v>
      </c>
    </row>
    <row r="251" spans="1:6" x14ac:dyDescent="0.2">
      <c r="A251" s="191" t="s">
        <v>2052</v>
      </c>
      <c r="B251" s="191" t="s">
        <v>2053</v>
      </c>
      <c r="C251" s="192" t="s">
        <v>2056</v>
      </c>
      <c r="D251" s="193" t="s">
        <v>1746</v>
      </c>
      <c r="E251" s="194">
        <v>88.5</v>
      </c>
      <c r="F251" s="195" t="s">
        <v>2055</v>
      </c>
    </row>
    <row r="252" spans="1:6" x14ac:dyDescent="0.2">
      <c r="A252" s="196" t="s">
        <v>1636</v>
      </c>
      <c r="B252" s="196" t="s">
        <v>2057</v>
      </c>
      <c r="C252" s="197" t="s">
        <v>2058</v>
      </c>
      <c r="D252" s="198" t="s">
        <v>1746</v>
      </c>
      <c r="E252" s="199">
        <v>177</v>
      </c>
      <c r="F252" s="200" t="s">
        <v>2059</v>
      </c>
    </row>
    <row r="253" spans="1:6" ht="36" x14ac:dyDescent="0.2">
      <c r="A253" s="196" t="s">
        <v>1636</v>
      </c>
      <c r="B253" s="196" t="s">
        <v>2057</v>
      </c>
      <c r="C253" s="197" t="s">
        <v>2060</v>
      </c>
      <c r="D253" s="198" t="s">
        <v>1746</v>
      </c>
      <c r="E253" s="199">
        <v>5959</v>
      </c>
      <c r="F253" s="200" t="s">
        <v>2059</v>
      </c>
    </row>
    <row r="254" spans="1:6" x14ac:dyDescent="0.2">
      <c r="A254" s="86" t="s">
        <v>1648</v>
      </c>
      <c r="B254" s="86" t="s">
        <v>2061</v>
      </c>
      <c r="C254" s="87" t="s">
        <v>2062</v>
      </c>
      <c r="D254" s="88" t="s">
        <v>2063</v>
      </c>
      <c r="E254" s="89">
        <v>18.88</v>
      </c>
      <c r="F254" s="90" t="s">
        <v>2064</v>
      </c>
    </row>
    <row r="255" spans="1:6" x14ac:dyDescent="0.2">
      <c r="A255" s="86" t="s">
        <v>1653</v>
      </c>
      <c r="B255" s="86" t="s">
        <v>2065</v>
      </c>
      <c r="C255" s="87" t="s">
        <v>2066</v>
      </c>
      <c r="D255" s="88" t="s">
        <v>1746</v>
      </c>
      <c r="E255" s="89">
        <v>4124.1000000000004</v>
      </c>
      <c r="F255" s="90" t="s">
        <v>2067</v>
      </c>
    </row>
    <row r="256" spans="1:6" ht="19.5" customHeight="1" x14ac:dyDescent="0.2">
      <c r="A256" s="86" t="s">
        <v>1653</v>
      </c>
      <c r="B256" s="86" t="s">
        <v>2065</v>
      </c>
      <c r="C256" s="87" t="s">
        <v>2068</v>
      </c>
      <c r="D256" s="88" t="s">
        <v>1746</v>
      </c>
      <c r="E256" s="89">
        <v>4737.7</v>
      </c>
      <c r="F256" s="90" t="s">
        <v>2067</v>
      </c>
    </row>
    <row r="257" spans="1:6" x14ac:dyDescent="0.2">
      <c r="A257" s="86" t="s">
        <v>1653</v>
      </c>
      <c r="B257" s="86" t="s">
        <v>2065</v>
      </c>
      <c r="C257" s="87" t="s">
        <v>2069</v>
      </c>
      <c r="D257" s="88" t="s">
        <v>1746</v>
      </c>
      <c r="E257" s="89">
        <v>1239</v>
      </c>
      <c r="F257" s="90" t="s">
        <v>2067</v>
      </c>
    </row>
    <row r="258" spans="1:6" ht="24" x14ac:dyDescent="0.2">
      <c r="A258" s="196" t="s">
        <v>1633</v>
      </c>
      <c r="B258" s="196" t="s">
        <v>2070</v>
      </c>
      <c r="C258" s="197" t="s">
        <v>2071</v>
      </c>
      <c r="D258" s="198" t="s">
        <v>1746</v>
      </c>
      <c r="E258" s="199">
        <v>711.54</v>
      </c>
      <c r="F258" s="200" t="s">
        <v>2059</v>
      </c>
    </row>
    <row r="259" spans="1:6" ht="23.25" customHeight="1" x14ac:dyDescent="0.2">
      <c r="A259" s="196" t="s">
        <v>1633</v>
      </c>
      <c r="B259" s="196" t="s">
        <v>2070</v>
      </c>
      <c r="C259" s="197" t="s">
        <v>2072</v>
      </c>
      <c r="D259" s="198" t="s">
        <v>1746</v>
      </c>
      <c r="E259" s="199">
        <v>30.68</v>
      </c>
      <c r="F259" s="200" t="s">
        <v>2059</v>
      </c>
    </row>
    <row r="260" spans="1:6" ht="17.25" customHeight="1" x14ac:dyDescent="0.2">
      <c r="A260" s="196" t="s">
        <v>1633</v>
      </c>
      <c r="B260" s="196" t="s">
        <v>2070</v>
      </c>
      <c r="C260" s="197" t="s">
        <v>2073</v>
      </c>
      <c r="D260" s="198" t="s">
        <v>1746</v>
      </c>
      <c r="E260" s="199">
        <v>93.22</v>
      </c>
      <c r="F260" s="200" t="s">
        <v>2074</v>
      </c>
    </row>
    <row r="261" spans="1:6" ht="15" customHeight="1" x14ac:dyDescent="0.2">
      <c r="A261" s="196" t="s">
        <v>1633</v>
      </c>
      <c r="B261" s="196" t="s">
        <v>2070</v>
      </c>
      <c r="C261" s="197" t="s">
        <v>2075</v>
      </c>
      <c r="D261" s="198" t="s">
        <v>1746</v>
      </c>
      <c r="E261" s="199">
        <v>140.125</v>
      </c>
      <c r="F261" s="200" t="s">
        <v>2074</v>
      </c>
    </row>
    <row r="262" spans="1:6" x14ac:dyDescent="0.2">
      <c r="A262" s="196" t="s">
        <v>1633</v>
      </c>
      <c r="B262" s="196" t="s">
        <v>2070</v>
      </c>
      <c r="C262" s="197" t="s">
        <v>2076</v>
      </c>
      <c r="D262" s="198" t="s">
        <v>1746</v>
      </c>
      <c r="E262" s="199">
        <v>194.7</v>
      </c>
      <c r="F262" s="200" t="s">
        <v>2074</v>
      </c>
    </row>
    <row r="263" spans="1:6" x14ac:dyDescent="0.2">
      <c r="A263" s="196" t="s">
        <v>1633</v>
      </c>
      <c r="B263" s="196" t="s">
        <v>2070</v>
      </c>
      <c r="C263" s="197" t="s">
        <v>2077</v>
      </c>
      <c r="D263" s="198" t="s">
        <v>1746</v>
      </c>
      <c r="E263" s="199">
        <v>334.82499999999999</v>
      </c>
      <c r="F263" s="200" t="s">
        <v>2074</v>
      </c>
    </row>
    <row r="264" spans="1:6" x14ac:dyDescent="0.2">
      <c r="A264" s="196" t="s">
        <v>1633</v>
      </c>
      <c r="B264" s="196" t="s">
        <v>2070</v>
      </c>
      <c r="C264" s="197" t="s">
        <v>2078</v>
      </c>
      <c r="D264" s="198" t="s">
        <v>1746</v>
      </c>
      <c r="E264" s="199">
        <v>474.36</v>
      </c>
      <c r="F264" s="200" t="s">
        <v>2074</v>
      </c>
    </row>
    <row r="265" spans="1:6" x14ac:dyDescent="0.2">
      <c r="A265" s="196" t="s">
        <v>1633</v>
      </c>
      <c r="B265" s="196" t="s">
        <v>2070</v>
      </c>
      <c r="C265" s="197" t="s">
        <v>2079</v>
      </c>
      <c r="D265" s="198" t="s">
        <v>1746</v>
      </c>
      <c r="E265" s="199">
        <v>548.70000000000005</v>
      </c>
      <c r="F265" s="200" t="s">
        <v>2074</v>
      </c>
    </row>
    <row r="266" spans="1:6" x14ac:dyDescent="0.2">
      <c r="A266" s="196" t="s">
        <v>1633</v>
      </c>
      <c r="B266" s="196" t="s">
        <v>2070</v>
      </c>
      <c r="C266" s="197" t="s">
        <v>2080</v>
      </c>
      <c r="D266" s="198" t="s">
        <v>1746</v>
      </c>
      <c r="E266" s="199">
        <v>628.94000000000005</v>
      </c>
      <c r="F266" s="200" t="s">
        <v>2074</v>
      </c>
    </row>
    <row r="267" spans="1:6" x14ac:dyDescent="0.2">
      <c r="A267" s="196" t="s">
        <v>1633</v>
      </c>
      <c r="B267" s="196" t="s">
        <v>2070</v>
      </c>
      <c r="C267" s="197" t="s">
        <v>2081</v>
      </c>
      <c r="D267" s="198" t="s">
        <v>1746</v>
      </c>
      <c r="E267" s="199">
        <v>401.2</v>
      </c>
      <c r="F267" s="200" t="s">
        <v>2074</v>
      </c>
    </row>
    <row r="268" spans="1:6" x14ac:dyDescent="0.2">
      <c r="A268" s="196" t="s">
        <v>1633</v>
      </c>
      <c r="B268" s="196" t="s">
        <v>2070</v>
      </c>
      <c r="C268" s="197" t="s">
        <v>2082</v>
      </c>
      <c r="D268" s="198" t="s">
        <v>1746</v>
      </c>
      <c r="E268" s="199">
        <v>526.57500000000005</v>
      </c>
      <c r="F268" s="200" t="s">
        <v>2074</v>
      </c>
    </row>
    <row r="269" spans="1:6" x14ac:dyDescent="0.2">
      <c r="A269" s="196" t="s">
        <v>1633</v>
      </c>
      <c r="B269" s="196" t="s">
        <v>2070</v>
      </c>
      <c r="C269" s="197" t="s">
        <v>2083</v>
      </c>
      <c r="D269" s="198" t="s">
        <v>1772</v>
      </c>
      <c r="E269" s="199">
        <v>175.82</v>
      </c>
      <c r="F269" s="200" t="s">
        <v>2074</v>
      </c>
    </row>
    <row r="270" spans="1:6" x14ac:dyDescent="0.2">
      <c r="A270" s="196" t="s">
        <v>1633</v>
      </c>
      <c r="B270" s="196" t="s">
        <v>2070</v>
      </c>
      <c r="C270" s="197" t="s">
        <v>2084</v>
      </c>
      <c r="D270" s="198" t="s">
        <v>1772</v>
      </c>
      <c r="E270" s="199">
        <v>531</v>
      </c>
      <c r="F270" s="200" t="s">
        <v>2074</v>
      </c>
    </row>
    <row r="271" spans="1:6" x14ac:dyDescent="0.2">
      <c r="A271" s="196" t="s">
        <v>1633</v>
      </c>
      <c r="B271" s="196" t="s">
        <v>2070</v>
      </c>
      <c r="C271" s="197" t="s">
        <v>2085</v>
      </c>
      <c r="D271" s="198" t="s">
        <v>1772</v>
      </c>
      <c r="E271" s="199">
        <v>233.64</v>
      </c>
      <c r="F271" s="200" t="s">
        <v>2074</v>
      </c>
    </row>
    <row r="272" spans="1:6" x14ac:dyDescent="0.2">
      <c r="A272" s="196" t="s">
        <v>1633</v>
      </c>
      <c r="B272" s="196" t="s">
        <v>2070</v>
      </c>
      <c r="C272" s="197" t="s">
        <v>2086</v>
      </c>
      <c r="D272" s="198" t="s">
        <v>1772</v>
      </c>
      <c r="E272" s="199">
        <v>260.00110000000001</v>
      </c>
      <c r="F272" s="200" t="s">
        <v>2074</v>
      </c>
    </row>
    <row r="273" spans="1:6" ht="36" x14ac:dyDescent="0.2">
      <c r="A273" s="196" t="s">
        <v>1633</v>
      </c>
      <c r="B273" s="196" t="s">
        <v>2070</v>
      </c>
      <c r="C273" s="197" t="s">
        <v>2087</v>
      </c>
      <c r="D273" s="198" t="s">
        <v>1746</v>
      </c>
      <c r="E273" s="199">
        <v>283.2</v>
      </c>
      <c r="F273" s="200" t="s">
        <v>2059</v>
      </c>
    </row>
    <row r="274" spans="1:6" x14ac:dyDescent="0.2">
      <c r="A274" s="196" t="s">
        <v>1633</v>
      </c>
      <c r="B274" s="196" t="s">
        <v>2070</v>
      </c>
      <c r="C274" s="197" t="s">
        <v>2088</v>
      </c>
      <c r="D274" s="198" t="s">
        <v>1746</v>
      </c>
      <c r="E274" s="199">
        <v>132.75</v>
      </c>
      <c r="F274" s="200" t="s">
        <v>2074</v>
      </c>
    </row>
    <row r="275" spans="1:6" x14ac:dyDescent="0.2">
      <c r="A275" s="196" t="s">
        <v>1633</v>
      </c>
      <c r="B275" s="196" t="s">
        <v>2070</v>
      </c>
      <c r="C275" s="197" t="s">
        <v>2089</v>
      </c>
      <c r="D275" s="198" t="s">
        <v>1746</v>
      </c>
      <c r="E275" s="199">
        <v>368.75</v>
      </c>
      <c r="F275" s="200" t="s">
        <v>2074</v>
      </c>
    </row>
    <row r="276" spans="1:6" x14ac:dyDescent="0.2">
      <c r="A276" s="196" t="s">
        <v>1633</v>
      </c>
      <c r="B276" s="196" t="s">
        <v>2070</v>
      </c>
      <c r="C276" s="197" t="s">
        <v>2090</v>
      </c>
      <c r="D276" s="198" t="s">
        <v>1746</v>
      </c>
      <c r="E276" s="199">
        <v>5546</v>
      </c>
      <c r="F276" s="200" t="s">
        <v>2059</v>
      </c>
    </row>
    <row r="277" spans="1:6" ht="24" x14ac:dyDescent="0.2">
      <c r="A277" s="196" t="s">
        <v>1633</v>
      </c>
      <c r="B277" s="196" t="s">
        <v>2070</v>
      </c>
      <c r="C277" s="197" t="s">
        <v>2091</v>
      </c>
      <c r="D277" s="198" t="s">
        <v>1746</v>
      </c>
      <c r="E277" s="199">
        <v>1215.4000000000001</v>
      </c>
      <c r="F277" s="200" t="s">
        <v>2059</v>
      </c>
    </row>
    <row r="278" spans="1:6" x14ac:dyDescent="0.2">
      <c r="A278" s="196" t="s">
        <v>1633</v>
      </c>
      <c r="B278" s="196" t="s">
        <v>2070</v>
      </c>
      <c r="C278" s="197" t="s">
        <v>2092</v>
      </c>
      <c r="D278" s="198" t="s">
        <v>2093</v>
      </c>
      <c r="E278" s="199">
        <v>139.24</v>
      </c>
      <c r="F278" s="200" t="s">
        <v>2094</v>
      </c>
    </row>
    <row r="279" spans="1:6" x14ac:dyDescent="0.2">
      <c r="A279" s="196" t="s">
        <v>1633</v>
      </c>
      <c r="B279" s="196" t="s">
        <v>2070</v>
      </c>
      <c r="C279" s="197" t="s">
        <v>2095</v>
      </c>
      <c r="D279" s="198" t="s">
        <v>2093</v>
      </c>
      <c r="E279" s="199">
        <v>194.7</v>
      </c>
      <c r="F279" s="200" t="s">
        <v>2094</v>
      </c>
    </row>
    <row r="280" spans="1:6" ht="24" x14ac:dyDescent="0.2">
      <c r="A280" s="196" t="s">
        <v>1633</v>
      </c>
      <c r="B280" s="196" t="s">
        <v>2070</v>
      </c>
      <c r="C280" s="197" t="s">
        <v>2096</v>
      </c>
      <c r="D280" s="198" t="s">
        <v>1746</v>
      </c>
      <c r="E280" s="199">
        <v>12.803000000000001</v>
      </c>
      <c r="F280" s="200" t="s">
        <v>2074</v>
      </c>
    </row>
    <row r="281" spans="1:6" x14ac:dyDescent="0.2">
      <c r="A281" s="196" t="s">
        <v>1633</v>
      </c>
      <c r="B281" s="196" t="s">
        <v>2070</v>
      </c>
      <c r="C281" s="197" t="s">
        <v>2097</v>
      </c>
      <c r="D281" s="198" t="s">
        <v>1746</v>
      </c>
      <c r="E281" s="199">
        <v>663.75</v>
      </c>
      <c r="F281" s="200" t="s">
        <v>2074</v>
      </c>
    </row>
    <row r="282" spans="1:6" x14ac:dyDescent="0.2">
      <c r="A282" s="196" t="s">
        <v>1633</v>
      </c>
      <c r="B282" s="196" t="s">
        <v>2070</v>
      </c>
      <c r="C282" s="197" t="s">
        <v>2098</v>
      </c>
      <c r="D282" s="198" t="s">
        <v>1746</v>
      </c>
      <c r="E282" s="199">
        <v>6149.9943000000003</v>
      </c>
      <c r="F282" s="200" t="s">
        <v>2059</v>
      </c>
    </row>
    <row r="283" spans="1:6" x14ac:dyDescent="0.2">
      <c r="A283" s="86" t="s">
        <v>1652</v>
      </c>
      <c r="B283" s="86" t="s">
        <v>2099</v>
      </c>
      <c r="C283" s="87" t="s">
        <v>2100</v>
      </c>
      <c r="D283" s="88" t="s">
        <v>1746</v>
      </c>
      <c r="E283" s="89">
        <v>6490</v>
      </c>
      <c r="F283" s="126" t="s">
        <v>2101</v>
      </c>
    </row>
    <row r="284" spans="1:6" x14ac:dyDescent="0.2">
      <c r="A284" s="86" t="s">
        <v>1652</v>
      </c>
      <c r="B284" s="86" t="s">
        <v>2099</v>
      </c>
      <c r="C284" s="87" t="s">
        <v>2102</v>
      </c>
      <c r="D284" s="88" t="s">
        <v>1746</v>
      </c>
      <c r="E284" s="89">
        <v>6490</v>
      </c>
      <c r="F284" s="126" t="s">
        <v>2101</v>
      </c>
    </row>
    <row r="285" spans="1:6" x14ac:dyDescent="0.2">
      <c r="A285" s="86" t="s">
        <v>1652</v>
      </c>
      <c r="B285" s="86" t="s">
        <v>2099</v>
      </c>
      <c r="C285" s="87" t="s">
        <v>2103</v>
      </c>
      <c r="D285" s="88" t="s">
        <v>1746</v>
      </c>
      <c r="E285" s="89">
        <v>6490</v>
      </c>
      <c r="F285" s="126" t="s">
        <v>2101</v>
      </c>
    </row>
    <row r="286" spans="1:6" ht="14.1" customHeight="1" x14ac:dyDescent="0.2">
      <c r="A286" s="86" t="s">
        <v>1652</v>
      </c>
      <c r="B286" s="86" t="s">
        <v>2099</v>
      </c>
      <c r="C286" s="87" t="s">
        <v>2104</v>
      </c>
      <c r="D286" s="88" t="s">
        <v>1746</v>
      </c>
      <c r="E286" s="89">
        <v>6490</v>
      </c>
      <c r="F286" s="126" t="s">
        <v>2101</v>
      </c>
    </row>
    <row r="287" spans="1:6" ht="15" customHeight="1" x14ac:dyDescent="0.2">
      <c r="A287" s="86" t="s">
        <v>1652</v>
      </c>
      <c r="B287" s="86" t="s">
        <v>2099</v>
      </c>
      <c r="C287" s="87" t="s">
        <v>2105</v>
      </c>
      <c r="D287" s="88" t="s">
        <v>1746</v>
      </c>
      <c r="E287" s="89">
        <v>6490</v>
      </c>
      <c r="F287" s="126" t="s">
        <v>2101</v>
      </c>
    </row>
    <row r="288" spans="1:6" ht="21.75" customHeight="1" x14ac:dyDescent="0.2">
      <c r="A288" s="201" t="s">
        <v>1683</v>
      </c>
      <c r="B288" s="201" t="s">
        <v>2106</v>
      </c>
      <c r="C288" s="202" t="s">
        <v>2107</v>
      </c>
      <c r="D288" s="203" t="s">
        <v>1746</v>
      </c>
      <c r="E288" s="204">
        <v>2205.7732999999998</v>
      </c>
      <c r="F288" s="205" t="s">
        <v>2108</v>
      </c>
    </row>
    <row r="289" spans="1:6" ht="15.95" customHeight="1" x14ac:dyDescent="0.2">
      <c r="A289" s="201" t="s">
        <v>1683</v>
      </c>
      <c r="B289" s="201" t="s">
        <v>2106</v>
      </c>
      <c r="C289" s="202" t="s">
        <v>2109</v>
      </c>
      <c r="D289" s="203" t="s">
        <v>1746</v>
      </c>
      <c r="E289" s="204">
        <v>501.5</v>
      </c>
      <c r="F289" s="205" t="s">
        <v>2108</v>
      </c>
    </row>
    <row r="290" spans="1:6" x14ac:dyDescent="0.2">
      <c r="A290" s="201" t="s">
        <v>1683</v>
      </c>
      <c r="B290" s="201" t="s">
        <v>2106</v>
      </c>
      <c r="C290" s="202" t="s">
        <v>2110</v>
      </c>
      <c r="D290" s="203" t="s">
        <v>1746</v>
      </c>
      <c r="E290" s="204">
        <v>442.5</v>
      </c>
      <c r="F290" s="205" t="s">
        <v>2108</v>
      </c>
    </row>
    <row r="291" spans="1:6" ht="14.1" customHeight="1" x14ac:dyDescent="0.2">
      <c r="A291" s="201" t="s">
        <v>1683</v>
      </c>
      <c r="B291" s="201" t="s">
        <v>2106</v>
      </c>
      <c r="C291" s="202" t="s">
        <v>2111</v>
      </c>
      <c r="D291" s="203" t="s">
        <v>1746</v>
      </c>
      <c r="E291" s="204">
        <v>531</v>
      </c>
      <c r="F291" s="205" t="s">
        <v>2108</v>
      </c>
    </row>
    <row r="292" spans="1:6" x14ac:dyDescent="0.2">
      <c r="A292" s="201" t="s">
        <v>1683</v>
      </c>
      <c r="B292" s="201" t="s">
        <v>2106</v>
      </c>
      <c r="C292" s="202" t="s">
        <v>2112</v>
      </c>
      <c r="D292" s="203" t="s">
        <v>1746</v>
      </c>
      <c r="E292" s="204">
        <v>796.5</v>
      </c>
      <c r="F292" s="205" t="s">
        <v>2108</v>
      </c>
    </row>
    <row r="293" spans="1:6" ht="17.25" customHeight="1" x14ac:dyDescent="0.2">
      <c r="A293" s="201" t="s">
        <v>1683</v>
      </c>
      <c r="B293" s="201" t="s">
        <v>2106</v>
      </c>
      <c r="C293" s="202" t="s">
        <v>2113</v>
      </c>
      <c r="D293" s="203" t="s">
        <v>1746</v>
      </c>
      <c r="E293" s="204">
        <v>5640.4</v>
      </c>
      <c r="F293" s="205" t="s">
        <v>2108</v>
      </c>
    </row>
    <row r="294" spans="1:6" ht="30.75" customHeight="1" x14ac:dyDescent="0.2">
      <c r="A294" s="201" t="s">
        <v>1683</v>
      </c>
      <c r="B294" s="201" t="s">
        <v>2106</v>
      </c>
      <c r="C294" s="202" t="s">
        <v>2114</v>
      </c>
      <c r="D294" s="203" t="s">
        <v>1746</v>
      </c>
      <c r="E294" s="204">
        <v>5640.4</v>
      </c>
      <c r="F294" s="205" t="s">
        <v>2108</v>
      </c>
    </row>
    <row r="295" spans="1:6" ht="24" x14ac:dyDescent="0.2">
      <c r="A295" s="201" t="s">
        <v>1683</v>
      </c>
      <c r="B295" s="201" t="s">
        <v>2106</v>
      </c>
      <c r="C295" s="202" t="s">
        <v>2115</v>
      </c>
      <c r="D295" s="203" t="s">
        <v>1746</v>
      </c>
      <c r="E295" s="204">
        <v>5640.4</v>
      </c>
      <c r="F295" s="205" t="s">
        <v>2108</v>
      </c>
    </row>
    <row r="296" spans="1:6" ht="29.25" customHeight="1" x14ac:dyDescent="0.2">
      <c r="A296" s="201" t="s">
        <v>1683</v>
      </c>
      <c r="B296" s="201" t="s">
        <v>2106</v>
      </c>
      <c r="C296" s="202" t="s">
        <v>2116</v>
      </c>
      <c r="D296" s="203" t="s">
        <v>1746</v>
      </c>
      <c r="E296" s="204">
        <v>4366</v>
      </c>
      <c r="F296" s="205" t="s">
        <v>2108</v>
      </c>
    </row>
    <row r="297" spans="1:6" ht="28.5" customHeight="1" x14ac:dyDescent="0.2">
      <c r="A297" s="201" t="s">
        <v>1683</v>
      </c>
      <c r="B297" s="201" t="s">
        <v>2106</v>
      </c>
      <c r="C297" s="202" t="s">
        <v>2117</v>
      </c>
      <c r="D297" s="203" t="s">
        <v>1746</v>
      </c>
      <c r="E297" s="204">
        <v>15611.4</v>
      </c>
      <c r="F297" s="205" t="s">
        <v>2108</v>
      </c>
    </row>
    <row r="298" spans="1:6" ht="28.5" customHeight="1" x14ac:dyDescent="0.2">
      <c r="A298" s="201" t="s">
        <v>1683</v>
      </c>
      <c r="B298" s="201" t="s">
        <v>2106</v>
      </c>
      <c r="C298" s="202" t="s">
        <v>2118</v>
      </c>
      <c r="D298" s="203" t="s">
        <v>1746</v>
      </c>
      <c r="E298" s="204">
        <v>179.15</v>
      </c>
      <c r="F298" s="205" t="s">
        <v>2108</v>
      </c>
    </row>
    <row r="299" spans="1:6" ht="22.5" customHeight="1" x14ac:dyDescent="0.2">
      <c r="A299" s="201" t="s">
        <v>1683</v>
      </c>
      <c r="B299" s="201" t="s">
        <v>2106</v>
      </c>
      <c r="C299" s="202" t="s">
        <v>2119</v>
      </c>
      <c r="D299" s="203" t="s">
        <v>1746</v>
      </c>
      <c r="E299" s="204">
        <v>194.7</v>
      </c>
      <c r="F299" s="205" t="s">
        <v>2108</v>
      </c>
    </row>
    <row r="300" spans="1:6" x14ac:dyDescent="0.2">
      <c r="A300" s="201" t="s">
        <v>1683</v>
      </c>
      <c r="B300" s="201" t="s">
        <v>2106</v>
      </c>
      <c r="C300" s="202" t="s">
        <v>2120</v>
      </c>
      <c r="D300" s="203" t="s">
        <v>1746</v>
      </c>
      <c r="E300" s="204">
        <v>672.6</v>
      </c>
      <c r="F300" s="205" t="s">
        <v>2108</v>
      </c>
    </row>
    <row r="301" spans="1:6" x14ac:dyDescent="0.2">
      <c r="A301" s="201" t="s">
        <v>1683</v>
      </c>
      <c r="B301" s="201" t="s">
        <v>2106</v>
      </c>
      <c r="C301" s="202" t="s">
        <v>2121</v>
      </c>
      <c r="D301" s="203" t="s">
        <v>1746</v>
      </c>
      <c r="E301" s="204">
        <v>20650</v>
      </c>
      <c r="F301" s="205" t="s">
        <v>2108</v>
      </c>
    </row>
    <row r="302" spans="1:6" x14ac:dyDescent="0.2">
      <c r="A302" s="201" t="s">
        <v>1683</v>
      </c>
      <c r="B302" s="201" t="s">
        <v>2106</v>
      </c>
      <c r="C302" s="202" t="s">
        <v>2122</v>
      </c>
      <c r="D302" s="203" t="s">
        <v>1746</v>
      </c>
      <c r="E302" s="204">
        <v>4661</v>
      </c>
      <c r="F302" s="205" t="s">
        <v>2108</v>
      </c>
    </row>
    <row r="303" spans="1:6" x14ac:dyDescent="0.2">
      <c r="A303" s="201" t="s">
        <v>1683</v>
      </c>
      <c r="B303" s="201" t="s">
        <v>2106</v>
      </c>
      <c r="C303" s="202" t="s">
        <v>2123</v>
      </c>
      <c r="D303" s="203" t="s">
        <v>1746</v>
      </c>
      <c r="E303" s="204">
        <v>525.1</v>
      </c>
      <c r="F303" s="205" t="s">
        <v>2108</v>
      </c>
    </row>
    <row r="304" spans="1:6" x14ac:dyDescent="0.2">
      <c r="A304" s="201" t="s">
        <v>1683</v>
      </c>
      <c r="B304" s="201" t="s">
        <v>2106</v>
      </c>
      <c r="C304" s="202" t="s">
        <v>2124</v>
      </c>
      <c r="D304" s="203" t="s">
        <v>1746</v>
      </c>
      <c r="E304" s="204">
        <v>6384.19</v>
      </c>
      <c r="F304" s="205" t="s">
        <v>2108</v>
      </c>
    </row>
    <row r="305" spans="1:6" ht="21" customHeight="1" x14ac:dyDescent="0.2">
      <c r="A305" s="201" t="s">
        <v>1683</v>
      </c>
      <c r="B305" s="201" t="s">
        <v>2106</v>
      </c>
      <c r="C305" s="202" t="s">
        <v>2125</v>
      </c>
      <c r="D305" s="203" t="s">
        <v>1746</v>
      </c>
      <c r="E305" s="204">
        <v>899.04330000000004</v>
      </c>
      <c r="F305" s="205" t="s">
        <v>2108</v>
      </c>
    </row>
    <row r="306" spans="1:6" ht="29.25" customHeight="1" x14ac:dyDescent="0.2">
      <c r="A306" s="201" t="s">
        <v>1683</v>
      </c>
      <c r="B306" s="201" t="s">
        <v>2106</v>
      </c>
      <c r="C306" s="202" t="s">
        <v>2126</v>
      </c>
      <c r="D306" s="203" t="s">
        <v>1746</v>
      </c>
      <c r="E306" s="204">
        <v>348.1</v>
      </c>
      <c r="F306" s="205" t="s">
        <v>2108</v>
      </c>
    </row>
    <row r="307" spans="1:6" ht="28.5" customHeight="1" x14ac:dyDescent="0.2">
      <c r="A307" s="201" t="s">
        <v>1683</v>
      </c>
      <c r="B307" s="201" t="s">
        <v>2106</v>
      </c>
      <c r="C307" s="202" t="s">
        <v>2127</v>
      </c>
      <c r="D307" s="203" t="s">
        <v>1746</v>
      </c>
      <c r="E307" s="204">
        <v>147.5</v>
      </c>
      <c r="F307" s="205" t="s">
        <v>2108</v>
      </c>
    </row>
    <row r="308" spans="1:6" ht="32.25" customHeight="1" x14ac:dyDescent="0.2">
      <c r="A308" s="201" t="s">
        <v>1683</v>
      </c>
      <c r="B308" s="201" t="s">
        <v>2106</v>
      </c>
      <c r="C308" s="202" t="s">
        <v>2128</v>
      </c>
      <c r="D308" s="203" t="s">
        <v>1746</v>
      </c>
      <c r="E308" s="204">
        <v>11210</v>
      </c>
      <c r="F308" s="205" t="s">
        <v>2108</v>
      </c>
    </row>
    <row r="309" spans="1:6" ht="24" x14ac:dyDescent="0.2">
      <c r="A309" s="201" t="s">
        <v>1683</v>
      </c>
      <c r="B309" s="201" t="s">
        <v>2106</v>
      </c>
      <c r="C309" s="202" t="s">
        <v>2129</v>
      </c>
      <c r="D309" s="203" t="s">
        <v>1746</v>
      </c>
      <c r="E309" s="204">
        <v>1333.4</v>
      </c>
      <c r="F309" s="205" t="s">
        <v>2108</v>
      </c>
    </row>
    <row r="310" spans="1:6" x14ac:dyDescent="0.2">
      <c r="A310" s="206" t="s">
        <v>1639</v>
      </c>
      <c r="B310" s="206" t="s">
        <v>2130</v>
      </c>
      <c r="C310" s="207" t="s">
        <v>2131</v>
      </c>
      <c r="D310" s="208" t="s">
        <v>1746</v>
      </c>
      <c r="E310" s="209">
        <v>939.75</v>
      </c>
      <c r="F310" s="210" t="s">
        <v>2132</v>
      </c>
    </row>
    <row r="311" spans="1:6" ht="22.5" customHeight="1" x14ac:dyDescent="0.2">
      <c r="A311" s="206" t="s">
        <v>1639</v>
      </c>
      <c r="B311" s="206" t="s">
        <v>2130</v>
      </c>
      <c r="C311" s="207" t="s">
        <v>2133</v>
      </c>
      <c r="D311" s="208" t="s">
        <v>1746</v>
      </c>
      <c r="E311" s="209">
        <v>590</v>
      </c>
      <c r="F311" s="210" t="s">
        <v>2132</v>
      </c>
    </row>
    <row r="312" spans="1:6" x14ac:dyDescent="0.2">
      <c r="A312" s="206" t="s">
        <v>1639</v>
      </c>
      <c r="B312" s="206" t="s">
        <v>2130</v>
      </c>
      <c r="C312" s="207" t="s">
        <v>2134</v>
      </c>
      <c r="D312" s="208" t="s">
        <v>1746</v>
      </c>
      <c r="E312" s="209">
        <v>761.25</v>
      </c>
      <c r="F312" s="210" t="s">
        <v>2132</v>
      </c>
    </row>
    <row r="313" spans="1:6" x14ac:dyDescent="0.2">
      <c r="A313" s="206" t="s">
        <v>1639</v>
      </c>
      <c r="B313" s="206" t="s">
        <v>2130</v>
      </c>
      <c r="C313" s="211" t="s">
        <v>2134</v>
      </c>
      <c r="D313" s="212" t="s">
        <v>1746</v>
      </c>
      <c r="E313" s="213">
        <v>761.25</v>
      </c>
      <c r="F313" s="214" t="s">
        <v>2135</v>
      </c>
    </row>
    <row r="314" spans="1:6" ht="26.25" customHeight="1" x14ac:dyDescent="0.2">
      <c r="A314" s="206" t="s">
        <v>1639</v>
      </c>
      <c r="B314" s="206" t="s">
        <v>2130</v>
      </c>
      <c r="C314" s="211" t="s">
        <v>2136</v>
      </c>
      <c r="D314" s="212" t="s">
        <v>1746</v>
      </c>
      <c r="E314" s="213">
        <v>309.75</v>
      </c>
      <c r="F314" s="214" t="s">
        <v>2135</v>
      </c>
    </row>
    <row r="315" spans="1:6" ht="18" customHeight="1" x14ac:dyDescent="0.2">
      <c r="A315" s="206" t="s">
        <v>1639</v>
      </c>
      <c r="B315" s="206" t="s">
        <v>2130</v>
      </c>
      <c r="C315" s="207" t="s">
        <v>2137</v>
      </c>
      <c r="D315" s="208" t="s">
        <v>1746</v>
      </c>
      <c r="E315" s="209">
        <v>270.48</v>
      </c>
      <c r="F315" s="214" t="s">
        <v>2135</v>
      </c>
    </row>
    <row r="316" spans="1:6" x14ac:dyDescent="0.2">
      <c r="A316" s="206" t="s">
        <v>1639</v>
      </c>
      <c r="B316" s="206" t="s">
        <v>2130</v>
      </c>
      <c r="C316" s="207" t="s">
        <v>2138</v>
      </c>
      <c r="D316" s="208" t="s">
        <v>1746</v>
      </c>
      <c r="E316" s="209">
        <v>229.21530000000001</v>
      </c>
      <c r="F316" s="210" t="s">
        <v>2132</v>
      </c>
    </row>
    <row r="317" spans="1:6" x14ac:dyDescent="0.2">
      <c r="A317" s="206" t="s">
        <v>1639</v>
      </c>
      <c r="B317" s="206" t="s">
        <v>2130</v>
      </c>
      <c r="C317" s="207" t="s">
        <v>2139</v>
      </c>
      <c r="D317" s="208" t="s">
        <v>1746</v>
      </c>
      <c r="E317" s="209">
        <v>194.25</v>
      </c>
      <c r="F317" s="214" t="s">
        <v>2135</v>
      </c>
    </row>
    <row r="318" spans="1:6" x14ac:dyDescent="0.2">
      <c r="A318" s="206" t="s">
        <v>1639</v>
      </c>
      <c r="B318" s="206" t="s">
        <v>2130</v>
      </c>
      <c r="C318" s="207" t="s">
        <v>2140</v>
      </c>
      <c r="D318" s="208" t="s">
        <v>1746</v>
      </c>
      <c r="E318" s="209">
        <v>414.75</v>
      </c>
      <c r="F318" s="210" t="s">
        <v>2132</v>
      </c>
    </row>
    <row r="319" spans="1:6" x14ac:dyDescent="0.2">
      <c r="A319" s="206" t="s">
        <v>1639</v>
      </c>
      <c r="B319" s="206" t="s">
        <v>2130</v>
      </c>
      <c r="C319" s="207" t="s">
        <v>2141</v>
      </c>
      <c r="D319" s="208" t="s">
        <v>1746</v>
      </c>
      <c r="E319" s="209">
        <v>414.75</v>
      </c>
      <c r="F319" s="214" t="s">
        <v>2135</v>
      </c>
    </row>
    <row r="320" spans="1:6" x14ac:dyDescent="0.2">
      <c r="A320" s="206" t="s">
        <v>1639</v>
      </c>
      <c r="B320" s="206" t="s">
        <v>2130</v>
      </c>
      <c r="C320" s="211" t="s">
        <v>2142</v>
      </c>
      <c r="D320" s="212" t="s">
        <v>1746</v>
      </c>
      <c r="E320" s="213">
        <v>3669.75</v>
      </c>
      <c r="F320" s="214" t="s">
        <v>2135</v>
      </c>
    </row>
    <row r="321" spans="1:6" x14ac:dyDescent="0.2">
      <c r="A321" s="206" t="s">
        <v>1639</v>
      </c>
      <c r="B321" s="206" t="s">
        <v>2130</v>
      </c>
      <c r="C321" s="207" t="s">
        <v>2143</v>
      </c>
      <c r="D321" s="208" t="s">
        <v>2144</v>
      </c>
      <c r="E321" s="209">
        <v>866.25</v>
      </c>
      <c r="F321" s="214" t="s">
        <v>2135</v>
      </c>
    </row>
    <row r="322" spans="1:6" ht="24" x14ac:dyDescent="0.2">
      <c r="A322" s="206" t="s">
        <v>1639</v>
      </c>
      <c r="B322" s="206" t="s">
        <v>2130</v>
      </c>
      <c r="C322" s="207" t="s">
        <v>2145</v>
      </c>
      <c r="D322" s="208" t="s">
        <v>1746</v>
      </c>
      <c r="E322" s="209">
        <v>8096</v>
      </c>
      <c r="F322" s="214" t="s">
        <v>2135</v>
      </c>
    </row>
    <row r="323" spans="1:6" ht="24" x14ac:dyDescent="0.2">
      <c r="A323" s="206" t="s">
        <v>1639</v>
      </c>
      <c r="B323" s="206" t="s">
        <v>2130</v>
      </c>
      <c r="C323" s="207" t="s">
        <v>2146</v>
      </c>
      <c r="D323" s="208" t="s">
        <v>1746</v>
      </c>
      <c r="E323" s="209">
        <v>8000</v>
      </c>
      <c r="F323" s="214" t="s">
        <v>2135</v>
      </c>
    </row>
    <row r="324" spans="1:6" x14ac:dyDescent="0.2">
      <c r="A324" s="206" t="s">
        <v>1639</v>
      </c>
      <c r="B324" s="206" t="s">
        <v>2130</v>
      </c>
      <c r="C324" s="211" t="s">
        <v>2147</v>
      </c>
      <c r="D324" s="212" t="s">
        <v>1746</v>
      </c>
      <c r="E324" s="213">
        <v>167.27</v>
      </c>
      <c r="F324" s="214" t="s">
        <v>2135</v>
      </c>
    </row>
    <row r="325" spans="1:6" ht="30.75" customHeight="1" x14ac:dyDescent="0.2">
      <c r="A325" s="206" t="s">
        <v>1639</v>
      </c>
      <c r="B325" s="206" t="s">
        <v>2130</v>
      </c>
      <c r="C325" s="207" t="s">
        <v>2148</v>
      </c>
      <c r="D325" s="208" t="s">
        <v>1746</v>
      </c>
      <c r="E325" s="209">
        <v>402.67669999999998</v>
      </c>
      <c r="F325" s="210" t="s">
        <v>2132</v>
      </c>
    </row>
    <row r="326" spans="1:6" x14ac:dyDescent="0.2">
      <c r="A326" s="206" t="s">
        <v>1639</v>
      </c>
      <c r="B326" s="206" t="s">
        <v>2130</v>
      </c>
      <c r="C326" s="207" t="s">
        <v>2149</v>
      </c>
      <c r="D326" s="208" t="s">
        <v>1746</v>
      </c>
      <c r="E326" s="209">
        <v>600.9153</v>
      </c>
      <c r="F326" s="210" t="s">
        <v>2132</v>
      </c>
    </row>
    <row r="327" spans="1:6" x14ac:dyDescent="0.2">
      <c r="A327" s="206" t="s">
        <v>1639</v>
      </c>
      <c r="B327" s="206" t="s">
        <v>2130</v>
      </c>
      <c r="C327" s="207" t="s">
        <v>2150</v>
      </c>
      <c r="D327" s="208" t="s">
        <v>2144</v>
      </c>
      <c r="E327" s="209">
        <v>489.40600000000001</v>
      </c>
      <c r="F327" s="214" t="s">
        <v>2135</v>
      </c>
    </row>
    <row r="328" spans="1:6" ht="24.75" customHeight="1" x14ac:dyDescent="0.2">
      <c r="A328" s="206" t="s">
        <v>1639</v>
      </c>
      <c r="B328" s="206" t="s">
        <v>2130</v>
      </c>
      <c r="C328" s="207" t="s">
        <v>2151</v>
      </c>
      <c r="D328" s="208" t="s">
        <v>1746</v>
      </c>
      <c r="E328" s="209">
        <v>455.48</v>
      </c>
      <c r="F328" s="210" t="s">
        <v>2132</v>
      </c>
    </row>
    <row r="329" spans="1:6" ht="24" x14ac:dyDescent="0.2">
      <c r="A329" s="86" t="s">
        <v>1655</v>
      </c>
      <c r="B329" s="86" t="s">
        <v>2152</v>
      </c>
      <c r="C329" s="87" t="s">
        <v>2153</v>
      </c>
      <c r="D329" s="88" t="s">
        <v>1746</v>
      </c>
      <c r="E329" s="89">
        <v>6490</v>
      </c>
      <c r="F329" s="126" t="s">
        <v>2154</v>
      </c>
    </row>
    <row r="330" spans="1:6" ht="24" x14ac:dyDescent="0.2">
      <c r="A330" s="86" t="s">
        <v>2155</v>
      </c>
      <c r="B330" s="86" t="s">
        <v>2156</v>
      </c>
      <c r="C330" s="87" t="s">
        <v>2157</v>
      </c>
      <c r="D330" s="88" t="s">
        <v>1064</v>
      </c>
      <c r="E330" s="89">
        <v>460.2</v>
      </c>
      <c r="F330" s="126" t="s">
        <v>2158</v>
      </c>
    </row>
    <row r="331" spans="1:6" ht="36" x14ac:dyDescent="0.2">
      <c r="A331" s="86" t="s">
        <v>1550</v>
      </c>
      <c r="B331" s="86" t="s">
        <v>2159</v>
      </c>
      <c r="C331" s="87" t="s">
        <v>2160</v>
      </c>
      <c r="D331" s="88" t="s">
        <v>2161</v>
      </c>
      <c r="E331" s="89">
        <v>44877.760000000002</v>
      </c>
      <c r="F331" s="126" t="s">
        <v>2162</v>
      </c>
    </row>
    <row r="332" spans="1:6" x14ac:dyDescent="0.2">
      <c r="A332" s="90" t="s">
        <v>1608</v>
      </c>
      <c r="B332" s="90" t="s">
        <v>2163</v>
      </c>
      <c r="C332" s="87" t="s">
        <v>2164</v>
      </c>
      <c r="D332" s="88" t="s">
        <v>2165</v>
      </c>
      <c r="E332" s="89">
        <v>3000</v>
      </c>
      <c r="F332" s="126" t="s">
        <v>2166</v>
      </c>
    </row>
    <row r="333" spans="1:6" ht="24" x14ac:dyDescent="0.2">
      <c r="A333" s="215" t="s">
        <v>2167</v>
      </c>
      <c r="B333" s="215" t="s">
        <v>2168</v>
      </c>
      <c r="C333" s="216" t="s">
        <v>2169</v>
      </c>
      <c r="D333" s="217" t="s">
        <v>1746</v>
      </c>
      <c r="E333" s="218">
        <v>23562.5</v>
      </c>
      <c r="F333" s="219" t="s">
        <v>2170</v>
      </c>
    </row>
    <row r="334" spans="1:6" ht="24" x14ac:dyDescent="0.2">
      <c r="A334" s="215" t="s">
        <v>2167</v>
      </c>
      <c r="B334" s="215" t="s">
        <v>2168</v>
      </c>
      <c r="C334" s="216" t="s">
        <v>2171</v>
      </c>
      <c r="D334" s="217" t="s">
        <v>1746</v>
      </c>
      <c r="E334" s="218">
        <v>102660</v>
      </c>
      <c r="F334" s="219" t="s">
        <v>2170</v>
      </c>
    </row>
    <row r="335" spans="1:6" ht="20.25" customHeight="1" x14ac:dyDescent="0.2">
      <c r="A335" s="220" t="s">
        <v>2172</v>
      </c>
      <c r="B335" s="220" t="s">
        <v>2173</v>
      </c>
      <c r="C335" s="221" t="s">
        <v>2174</v>
      </c>
      <c r="D335" s="222" t="s">
        <v>1746</v>
      </c>
      <c r="E335" s="223">
        <v>590</v>
      </c>
      <c r="F335" s="224" t="s">
        <v>2175</v>
      </c>
    </row>
    <row r="336" spans="1:6" ht="15" customHeight="1" x14ac:dyDescent="0.2">
      <c r="A336" s="220" t="s">
        <v>2172</v>
      </c>
      <c r="B336" s="220" t="s">
        <v>2173</v>
      </c>
      <c r="C336" s="221" t="s">
        <v>2176</v>
      </c>
      <c r="D336" s="222" t="s">
        <v>1746</v>
      </c>
      <c r="E336" s="223">
        <v>2124</v>
      </c>
      <c r="F336" s="224" t="s">
        <v>2175</v>
      </c>
    </row>
    <row r="337" spans="1:6" ht="14.1" customHeight="1" x14ac:dyDescent="0.2">
      <c r="A337" s="220" t="s">
        <v>2172</v>
      </c>
      <c r="B337" s="220" t="s">
        <v>2173</v>
      </c>
      <c r="C337" s="221" t="s">
        <v>2177</v>
      </c>
      <c r="D337" s="222" t="s">
        <v>2178</v>
      </c>
      <c r="E337" s="223">
        <v>2832</v>
      </c>
      <c r="F337" s="224" t="s">
        <v>2175</v>
      </c>
    </row>
    <row r="338" spans="1:6" x14ac:dyDescent="0.2">
      <c r="A338" s="220" t="s">
        <v>2172</v>
      </c>
      <c r="B338" s="220" t="s">
        <v>2173</v>
      </c>
      <c r="C338" s="221" t="s">
        <v>2179</v>
      </c>
      <c r="D338" s="222" t="s">
        <v>2178</v>
      </c>
      <c r="E338" s="223">
        <v>2548.8000000000002</v>
      </c>
      <c r="F338" s="224" t="s">
        <v>2175</v>
      </c>
    </row>
    <row r="339" spans="1:6" ht="15" customHeight="1" x14ac:dyDescent="0.2">
      <c r="A339" s="220" t="s">
        <v>2172</v>
      </c>
      <c r="B339" s="220" t="s">
        <v>2173</v>
      </c>
      <c r="C339" s="221" t="s">
        <v>2180</v>
      </c>
      <c r="D339" s="222" t="s">
        <v>2178</v>
      </c>
      <c r="E339" s="223">
        <v>2360</v>
      </c>
      <c r="F339" s="224" t="s">
        <v>2175</v>
      </c>
    </row>
    <row r="340" spans="1:6" ht="24" x14ac:dyDescent="0.2">
      <c r="A340" s="220" t="s">
        <v>2172</v>
      </c>
      <c r="B340" s="220" t="s">
        <v>2173</v>
      </c>
      <c r="C340" s="221" t="s">
        <v>2181</v>
      </c>
      <c r="D340" s="222" t="s">
        <v>2178</v>
      </c>
      <c r="E340" s="223">
        <v>2360</v>
      </c>
      <c r="F340" s="224" t="s">
        <v>2175</v>
      </c>
    </row>
    <row r="341" spans="1:6" x14ac:dyDescent="0.2">
      <c r="A341" s="220" t="s">
        <v>2172</v>
      </c>
      <c r="B341" s="220" t="s">
        <v>2173</v>
      </c>
      <c r="C341" s="221" t="s">
        <v>2182</v>
      </c>
      <c r="D341" s="222" t="s">
        <v>2178</v>
      </c>
      <c r="E341" s="223">
        <v>708</v>
      </c>
      <c r="F341" s="224" t="s">
        <v>2175</v>
      </c>
    </row>
    <row r="342" spans="1:6" x14ac:dyDescent="0.2">
      <c r="A342" s="220" t="s">
        <v>2172</v>
      </c>
      <c r="B342" s="220" t="s">
        <v>2173</v>
      </c>
      <c r="C342" s="221" t="s">
        <v>2183</v>
      </c>
      <c r="D342" s="222" t="s">
        <v>1746</v>
      </c>
      <c r="E342" s="223">
        <v>7670</v>
      </c>
      <c r="F342" s="224" t="s">
        <v>2175</v>
      </c>
    </row>
    <row r="343" spans="1:6" ht="24" x14ac:dyDescent="0.2">
      <c r="A343" s="220" t="s">
        <v>2172</v>
      </c>
      <c r="B343" s="220" t="s">
        <v>2173</v>
      </c>
      <c r="C343" s="221" t="s">
        <v>2184</v>
      </c>
      <c r="D343" s="222" t="s">
        <v>2178</v>
      </c>
      <c r="E343" s="223">
        <v>2548.8000000000002</v>
      </c>
      <c r="F343" s="224" t="s">
        <v>2175</v>
      </c>
    </row>
    <row r="344" spans="1:6" ht="24" x14ac:dyDescent="0.2">
      <c r="A344" s="220" t="s">
        <v>2172</v>
      </c>
      <c r="B344" s="220" t="s">
        <v>2173</v>
      </c>
      <c r="C344" s="221" t="s">
        <v>2185</v>
      </c>
      <c r="D344" s="222" t="s">
        <v>1746</v>
      </c>
      <c r="E344" s="223">
        <v>2360</v>
      </c>
      <c r="F344" s="224" t="s">
        <v>2175</v>
      </c>
    </row>
    <row r="345" spans="1:6" ht="24" x14ac:dyDescent="0.2">
      <c r="A345" s="220" t="s">
        <v>2172</v>
      </c>
      <c r="B345" s="220" t="s">
        <v>2173</v>
      </c>
      <c r="C345" s="221" t="s">
        <v>2186</v>
      </c>
      <c r="D345" s="222" t="s">
        <v>1746</v>
      </c>
      <c r="E345" s="223">
        <v>1770</v>
      </c>
      <c r="F345" s="224" t="s">
        <v>2175</v>
      </c>
    </row>
    <row r="346" spans="1:6" x14ac:dyDescent="0.2">
      <c r="A346" s="220" t="s">
        <v>2172</v>
      </c>
      <c r="B346" s="220" t="s">
        <v>2173</v>
      </c>
      <c r="C346" s="221" t="s">
        <v>2187</v>
      </c>
      <c r="D346" s="222" t="s">
        <v>1746</v>
      </c>
      <c r="E346" s="223">
        <v>1121</v>
      </c>
      <c r="F346" s="224" t="s">
        <v>2175</v>
      </c>
    </row>
    <row r="347" spans="1:6" x14ac:dyDescent="0.2">
      <c r="A347" s="225" t="s">
        <v>2188</v>
      </c>
      <c r="B347" s="225" t="s">
        <v>2189</v>
      </c>
      <c r="C347" s="226" t="s">
        <v>2190</v>
      </c>
      <c r="D347" s="227" t="s">
        <v>1746</v>
      </c>
      <c r="E347" s="228">
        <v>1770</v>
      </c>
      <c r="F347" s="229" t="s">
        <v>2191</v>
      </c>
    </row>
    <row r="348" spans="1:6" ht="24" x14ac:dyDescent="0.2">
      <c r="A348" s="225" t="s">
        <v>2188</v>
      </c>
      <c r="B348" s="225" t="s">
        <v>2189</v>
      </c>
      <c r="C348" s="226" t="s">
        <v>2192</v>
      </c>
      <c r="D348" s="227" t="s">
        <v>1746</v>
      </c>
      <c r="E348" s="228">
        <v>1062</v>
      </c>
      <c r="F348" s="229" t="s">
        <v>2191</v>
      </c>
    </row>
    <row r="349" spans="1:6" x14ac:dyDescent="0.2">
      <c r="A349" s="225" t="s">
        <v>2188</v>
      </c>
      <c r="B349" s="225" t="s">
        <v>2189</v>
      </c>
      <c r="C349" s="226" t="s">
        <v>2193</v>
      </c>
      <c r="D349" s="227" t="s">
        <v>1746</v>
      </c>
      <c r="E349" s="228">
        <v>420.55200000000002</v>
      </c>
      <c r="F349" s="229" t="s">
        <v>2191</v>
      </c>
    </row>
    <row r="350" spans="1:6" ht="24" x14ac:dyDescent="0.2">
      <c r="A350" s="225" t="s">
        <v>2188</v>
      </c>
      <c r="B350" s="225" t="s">
        <v>2189</v>
      </c>
      <c r="C350" s="226" t="s">
        <v>2194</v>
      </c>
      <c r="D350" s="227" t="s">
        <v>1746</v>
      </c>
      <c r="E350" s="228">
        <v>420.73</v>
      </c>
      <c r="F350" s="229" t="s">
        <v>2191</v>
      </c>
    </row>
    <row r="351" spans="1:6" ht="24" x14ac:dyDescent="0.2">
      <c r="A351" s="225" t="s">
        <v>2188</v>
      </c>
      <c r="B351" s="225" t="s">
        <v>2189</v>
      </c>
      <c r="C351" s="226" t="s">
        <v>2195</v>
      </c>
      <c r="D351" s="227" t="s">
        <v>1746</v>
      </c>
      <c r="E351" s="228">
        <v>1379.48</v>
      </c>
      <c r="F351" s="229" t="s">
        <v>2191</v>
      </c>
    </row>
    <row r="352" spans="1:6" ht="24" x14ac:dyDescent="0.2">
      <c r="A352" s="225" t="s">
        <v>2188</v>
      </c>
      <c r="B352" s="225" t="s">
        <v>2189</v>
      </c>
      <c r="C352" s="226" t="s">
        <v>2195</v>
      </c>
      <c r="D352" s="227" t="s">
        <v>1746</v>
      </c>
      <c r="E352" s="228">
        <v>486.69200000000001</v>
      </c>
      <c r="F352" s="229" t="s">
        <v>2191</v>
      </c>
    </row>
    <row r="353" spans="1:6" ht="24" x14ac:dyDescent="0.2">
      <c r="A353" s="225" t="s">
        <v>2188</v>
      </c>
      <c r="B353" s="225" t="s">
        <v>2189</v>
      </c>
      <c r="C353" s="226" t="s">
        <v>2196</v>
      </c>
      <c r="D353" s="227" t="s">
        <v>1746</v>
      </c>
      <c r="E353" s="228">
        <v>420.09199999999998</v>
      </c>
      <c r="F353" s="229" t="s">
        <v>2191</v>
      </c>
    </row>
    <row r="354" spans="1:6" ht="24" x14ac:dyDescent="0.2">
      <c r="A354" s="225" t="s">
        <v>2188</v>
      </c>
      <c r="B354" s="225" t="s">
        <v>2189</v>
      </c>
      <c r="C354" s="226" t="s">
        <v>2197</v>
      </c>
      <c r="D354" s="227" t="s">
        <v>1746</v>
      </c>
      <c r="E354" s="228">
        <v>422.358</v>
      </c>
      <c r="F354" s="229" t="s">
        <v>2191</v>
      </c>
    </row>
    <row r="355" spans="1:6" ht="15" customHeight="1" x14ac:dyDescent="0.2">
      <c r="A355" s="225" t="s">
        <v>2188</v>
      </c>
      <c r="B355" s="225" t="s">
        <v>2189</v>
      </c>
      <c r="C355" s="226" t="s">
        <v>2198</v>
      </c>
      <c r="D355" s="227" t="s">
        <v>1746</v>
      </c>
      <c r="E355" s="228">
        <v>422.44</v>
      </c>
      <c r="F355" s="229" t="s">
        <v>2191</v>
      </c>
    </row>
    <row r="356" spans="1:6" ht="24" x14ac:dyDescent="0.2">
      <c r="A356" s="225" t="s">
        <v>2188</v>
      </c>
      <c r="B356" s="225" t="s">
        <v>2189</v>
      </c>
      <c r="C356" s="226" t="s">
        <v>2199</v>
      </c>
      <c r="D356" s="227" t="s">
        <v>1746</v>
      </c>
      <c r="E356" s="228">
        <v>422.62799999999999</v>
      </c>
      <c r="F356" s="229" t="s">
        <v>2191</v>
      </c>
    </row>
    <row r="357" spans="1:6" ht="14.1" customHeight="1" x14ac:dyDescent="0.2">
      <c r="A357" s="225" t="s">
        <v>2188</v>
      </c>
      <c r="B357" s="225" t="s">
        <v>2189</v>
      </c>
      <c r="C357" s="226" t="s">
        <v>2200</v>
      </c>
      <c r="D357" s="227" t="s">
        <v>1746</v>
      </c>
      <c r="E357" s="228">
        <v>810.41200000000003</v>
      </c>
      <c r="F357" s="229" t="s">
        <v>2191</v>
      </c>
    </row>
    <row r="358" spans="1:6" x14ac:dyDescent="0.2">
      <c r="A358" s="225" t="s">
        <v>2188</v>
      </c>
      <c r="B358" s="225" t="s">
        <v>2189</v>
      </c>
      <c r="C358" s="226" t="s">
        <v>2201</v>
      </c>
      <c r="D358" s="227" t="s">
        <v>1746</v>
      </c>
      <c r="E358" s="228">
        <v>1069.47</v>
      </c>
      <c r="F358" s="229" t="s">
        <v>2191</v>
      </c>
    </row>
    <row r="359" spans="1:6" ht="18" customHeight="1" x14ac:dyDescent="0.2">
      <c r="A359" s="225" t="s">
        <v>2188</v>
      </c>
      <c r="B359" s="225" t="s">
        <v>2189</v>
      </c>
      <c r="C359" s="226" t="s">
        <v>2202</v>
      </c>
      <c r="D359" s="227" t="s">
        <v>1746</v>
      </c>
      <c r="E359" s="228">
        <v>3499.9967000000001</v>
      </c>
      <c r="F359" s="229" t="s">
        <v>2191</v>
      </c>
    </row>
    <row r="360" spans="1:6" ht="18.95" customHeight="1" x14ac:dyDescent="0.2">
      <c r="A360" s="225" t="s">
        <v>2188</v>
      </c>
      <c r="B360" s="225" t="s">
        <v>2189</v>
      </c>
      <c r="C360" s="226" t="s">
        <v>2203</v>
      </c>
      <c r="D360" s="227" t="s">
        <v>1746</v>
      </c>
      <c r="E360" s="228">
        <v>200.6</v>
      </c>
      <c r="F360" s="229" t="s">
        <v>2191</v>
      </c>
    </row>
    <row r="361" spans="1:6" ht="15.95" customHeight="1" x14ac:dyDescent="0.2">
      <c r="A361" s="225" t="s">
        <v>2188</v>
      </c>
      <c r="B361" s="225" t="s">
        <v>2189</v>
      </c>
      <c r="C361" s="226" t="s">
        <v>2204</v>
      </c>
      <c r="D361" s="227" t="s">
        <v>1746</v>
      </c>
      <c r="E361" s="228">
        <v>17.405000000000001</v>
      </c>
      <c r="F361" s="229" t="s">
        <v>2191</v>
      </c>
    </row>
    <row r="362" spans="1:6" ht="21" customHeight="1" x14ac:dyDescent="0.2">
      <c r="A362" s="225" t="s">
        <v>2188</v>
      </c>
      <c r="B362" s="225" t="s">
        <v>2189</v>
      </c>
      <c r="C362" s="226" t="s">
        <v>2205</v>
      </c>
      <c r="D362" s="227" t="s">
        <v>1746</v>
      </c>
      <c r="E362" s="228">
        <v>101.48</v>
      </c>
      <c r="F362" s="229" t="s">
        <v>2191</v>
      </c>
    </row>
    <row r="363" spans="1:6" x14ac:dyDescent="0.2">
      <c r="A363" s="225" t="s">
        <v>2188</v>
      </c>
      <c r="B363" s="225" t="s">
        <v>2189</v>
      </c>
      <c r="C363" s="226" t="s">
        <v>2206</v>
      </c>
      <c r="D363" s="227" t="s">
        <v>1746</v>
      </c>
      <c r="E363" s="228">
        <v>15.281000000000001</v>
      </c>
      <c r="F363" s="229" t="s">
        <v>2191</v>
      </c>
    </row>
    <row r="364" spans="1:6" x14ac:dyDescent="0.2">
      <c r="A364" s="225" t="s">
        <v>2188</v>
      </c>
      <c r="B364" s="225" t="s">
        <v>2189</v>
      </c>
      <c r="C364" s="226" t="s">
        <v>2207</v>
      </c>
      <c r="D364" s="227" t="s">
        <v>1746</v>
      </c>
      <c r="E364" s="228">
        <v>34.81</v>
      </c>
      <c r="F364" s="229" t="s">
        <v>2191</v>
      </c>
    </row>
    <row r="365" spans="1:6" x14ac:dyDescent="0.2">
      <c r="A365" s="225" t="s">
        <v>2188</v>
      </c>
      <c r="B365" s="225" t="s">
        <v>2189</v>
      </c>
      <c r="C365" s="226" t="s">
        <v>2208</v>
      </c>
      <c r="D365" s="227" t="s">
        <v>1746</v>
      </c>
      <c r="E365" s="228">
        <v>77.88</v>
      </c>
      <c r="F365" s="229" t="s">
        <v>2191</v>
      </c>
    </row>
    <row r="366" spans="1:6" x14ac:dyDescent="0.2">
      <c r="A366" s="225" t="s">
        <v>2188</v>
      </c>
      <c r="B366" s="225" t="s">
        <v>2189</v>
      </c>
      <c r="C366" s="226" t="s">
        <v>2209</v>
      </c>
      <c r="D366" s="227" t="s">
        <v>1772</v>
      </c>
      <c r="E366" s="228">
        <v>403.79669999999999</v>
      </c>
      <c r="F366" s="229" t="s">
        <v>2191</v>
      </c>
    </row>
    <row r="367" spans="1:6" x14ac:dyDescent="0.2">
      <c r="A367" s="225" t="s">
        <v>2188</v>
      </c>
      <c r="B367" s="225" t="s">
        <v>2189</v>
      </c>
      <c r="C367" s="226" t="s">
        <v>2210</v>
      </c>
      <c r="D367" s="227" t="s">
        <v>1772</v>
      </c>
      <c r="E367" s="228">
        <v>36</v>
      </c>
      <c r="F367" s="229" t="s">
        <v>2191</v>
      </c>
    </row>
    <row r="368" spans="1:6" x14ac:dyDescent="0.2">
      <c r="A368" s="225" t="s">
        <v>2188</v>
      </c>
      <c r="B368" s="225" t="s">
        <v>2189</v>
      </c>
      <c r="C368" s="226" t="s">
        <v>2211</v>
      </c>
      <c r="D368" s="227" t="s">
        <v>1772</v>
      </c>
      <c r="E368" s="228">
        <v>154.875</v>
      </c>
      <c r="F368" s="229" t="s">
        <v>2191</v>
      </c>
    </row>
    <row r="369" spans="1:6" x14ac:dyDescent="0.2">
      <c r="A369" s="225" t="s">
        <v>2188</v>
      </c>
      <c r="B369" s="225" t="s">
        <v>2189</v>
      </c>
      <c r="C369" s="225" t="s">
        <v>2212</v>
      </c>
      <c r="D369" s="227" t="s">
        <v>1746</v>
      </c>
      <c r="E369" s="230">
        <v>121.54</v>
      </c>
      <c r="F369" s="231" t="s">
        <v>2191</v>
      </c>
    </row>
    <row r="370" spans="1:6" ht="18" customHeight="1" x14ac:dyDescent="0.2">
      <c r="A370" s="225" t="s">
        <v>2188</v>
      </c>
      <c r="B370" s="225" t="s">
        <v>2189</v>
      </c>
      <c r="C370" s="226" t="s">
        <v>2213</v>
      </c>
      <c r="D370" s="227" t="s">
        <v>1746</v>
      </c>
      <c r="E370" s="228">
        <v>510.04250000000002</v>
      </c>
      <c r="F370" s="229" t="s">
        <v>2191</v>
      </c>
    </row>
    <row r="371" spans="1:6" ht="24" x14ac:dyDescent="0.2">
      <c r="A371" s="225" t="s">
        <v>2188</v>
      </c>
      <c r="B371" s="225" t="s">
        <v>2189</v>
      </c>
      <c r="C371" s="226" t="s">
        <v>2214</v>
      </c>
      <c r="D371" s="227" t="s">
        <v>1746</v>
      </c>
      <c r="E371" s="228">
        <v>510.04250000000002</v>
      </c>
      <c r="F371" s="229" t="s">
        <v>2191</v>
      </c>
    </row>
    <row r="372" spans="1:6" ht="24" x14ac:dyDescent="0.2">
      <c r="A372" s="225" t="s">
        <v>2188</v>
      </c>
      <c r="B372" s="225" t="s">
        <v>2189</v>
      </c>
      <c r="C372" s="226" t="s">
        <v>2215</v>
      </c>
      <c r="D372" s="227" t="s">
        <v>1746</v>
      </c>
      <c r="E372" s="228">
        <v>445.214</v>
      </c>
      <c r="F372" s="229" t="s">
        <v>2191</v>
      </c>
    </row>
    <row r="373" spans="1:6" ht="24" x14ac:dyDescent="0.2">
      <c r="A373" s="225" t="s">
        <v>2188</v>
      </c>
      <c r="B373" s="225" t="s">
        <v>2189</v>
      </c>
      <c r="C373" s="226" t="s">
        <v>2216</v>
      </c>
      <c r="D373" s="227" t="s">
        <v>1746</v>
      </c>
      <c r="E373" s="228">
        <v>445.21409999999997</v>
      </c>
      <c r="F373" s="229" t="s">
        <v>2191</v>
      </c>
    </row>
    <row r="374" spans="1:6" ht="21.75" customHeight="1" x14ac:dyDescent="0.2">
      <c r="A374" s="225" t="s">
        <v>2188</v>
      </c>
      <c r="B374" s="225" t="s">
        <v>2189</v>
      </c>
      <c r="C374" s="226" t="s">
        <v>2216</v>
      </c>
      <c r="D374" s="227" t="s">
        <v>1746</v>
      </c>
      <c r="E374" s="228">
        <v>437.91</v>
      </c>
      <c r="F374" s="229" t="s">
        <v>2191</v>
      </c>
    </row>
    <row r="375" spans="1:6" ht="24" x14ac:dyDescent="0.2">
      <c r="A375" s="225" t="s">
        <v>2188</v>
      </c>
      <c r="B375" s="225" t="s">
        <v>2189</v>
      </c>
      <c r="C375" s="226" t="s">
        <v>2217</v>
      </c>
      <c r="D375" s="227" t="s">
        <v>1746</v>
      </c>
      <c r="E375" s="228">
        <v>440.16329999999999</v>
      </c>
      <c r="F375" s="229" t="s">
        <v>2191</v>
      </c>
    </row>
    <row r="376" spans="1:6" ht="24" x14ac:dyDescent="0.2">
      <c r="A376" s="225" t="s">
        <v>2188</v>
      </c>
      <c r="B376" s="225" t="s">
        <v>2189</v>
      </c>
      <c r="C376" s="226" t="s">
        <v>2218</v>
      </c>
      <c r="D376" s="227" t="s">
        <v>1746</v>
      </c>
      <c r="E376" s="228">
        <v>439.49</v>
      </c>
      <c r="F376" s="229" t="s">
        <v>2191</v>
      </c>
    </row>
    <row r="377" spans="1:6" ht="24" x14ac:dyDescent="0.2">
      <c r="A377" s="225" t="s">
        <v>2188</v>
      </c>
      <c r="B377" s="225" t="s">
        <v>2189</v>
      </c>
      <c r="C377" s="226" t="s">
        <v>2219</v>
      </c>
      <c r="D377" s="227" t="s">
        <v>1746</v>
      </c>
      <c r="E377" s="228">
        <v>442.005</v>
      </c>
      <c r="F377" s="229" t="s">
        <v>2191</v>
      </c>
    </row>
    <row r="378" spans="1:6" ht="24" x14ac:dyDescent="0.2">
      <c r="A378" s="225" t="s">
        <v>2188</v>
      </c>
      <c r="B378" s="225" t="s">
        <v>2189</v>
      </c>
      <c r="C378" s="226" t="s">
        <v>2220</v>
      </c>
      <c r="D378" s="227" t="s">
        <v>1746</v>
      </c>
      <c r="E378" s="228">
        <v>439.49</v>
      </c>
      <c r="F378" s="229" t="s">
        <v>2191</v>
      </c>
    </row>
    <row r="379" spans="1:6" ht="24" x14ac:dyDescent="0.2">
      <c r="A379" s="225" t="s">
        <v>2188</v>
      </c>
      <c r="B379" s="225" t="s">
        <v>2189</v>
      </c>
      <c r="C379" s="226" t="s">
        <v>2221</v>
      </c>
      <c r="D379" s="227" t="s">
        <v>1746</v>
      </c>
      <c r="E379" s="228">
        <v>835.00300000000004</v>
      </c>
      <c r="F379" s="229" t="s">
        <v>2191</v>
      </c>
    </row>
    <row r="380" spans="1:6" ht="24" x14ac:dyDescent="0.2">
      <c r="A380" s="225" t="s">
        <v>2188</v>
      </c>
      <c r="B380" s="225" t="s">
        <v>2189</v>
      </c>
      <c r="C380" s="226" t="s">
        <v>2222</v>
      </c>
      <c r="D380" s="227" t="s">
        <v>1746</v>
      </c>
      <c r="E380" s="228">
        <v>1110</v>
      </c>
      <c r="F380" s="229" t="s">
        <v>2191</v>
      </c>
    </row>
    <row r="381" spans="1:6" ht="24" x14ac:dyDescent="0.2">
      <c r="A381" s="225" t="s">
        <v>2188</v>
      </c>
      <c r="B381" s="225" t="s">
        <v>2189</v>
      </c>
      <c r="C381" s="226" t="s">
        <v>2223</v>
      </c>
      <c r="D381" s="227" t="s">
        <v>1746</v>
      </c>
      <c r="E381" s="228">
        <v>932.61249999999995</v>
      </c>
      <c r="F381" s="229" t="s">
        <v>2191</v>
      </c>
    </row>
    <row r="382" spans="1:6" ht="24" x14ac:dyDescent="0.2">
      <c r="A382" s="225" t="s">
        <v>2188</v>
      </c>
      <c r="B382" s="225" t="s">
        <v>2189</v>
      </c>
      <c r="C382" s="226" t="s">
        <v>2224</v>
      </c>
      <c r="D382" s="227" t="s">
        <v>1746</v>
      </c>
      <c r="E382" s="228">
        <v>932.39</v>
      </c>
      <c r="F382" s="229" t="s">
        <v>2191</v>
      </c>
    </row>
    <row r="383" spans="1:6" ht="24" x14ac:dyDescent="0.2">
      <c r="A383" s="225" t="s">
        <v>2188</v>
      </c>
      <c r="B383" s="225" t="s">
        <v>2189</v>
      </c>
      <c r="C383" s="226" t="s">
        <v>2225</v>
      </c>
      <c r="D383" s="227" t="s">
        <v>1746</v>
      </c>
      <c r="E383" s="228">
        <v>932.39</v>
      </c>
      <c r="F383" s="229" t="s">
        <v>2191</v>
      </c>
    </row>
    <row r="384" spans="1:6" ht="24" x14ac:dyDescent="0.2">
      <c r="A384" s="225" t="s">
        <v>2188</v>
      </c>
      <c r="B384" s="225" t="s">
        <v>2189</v>
      </c>
      <c r="C384" s="226" t="s">
        <v>2226</v>
      </c>
      <c r="D384" s="227" t="s">
        <v>1746</v>
      </c>
      <c r="E384" s="228">
        <v>1015</v>
      </c>
      <c r="F384" s="229" t="s">
        <v>2191</v>
      </c>
    </row>
    <row r="385" spans="1:6" ht="24" x14ac:dyDescent="0.2">
      <c r="A385" s="225" t="s">
        <v>2188</v>
      </c>
      <c r="B385" s="225" t="s">
        <v>2189</v>
      </c>
      <c r="C385" s="226" t="s">
        <v>2227</v>
      </c>
      <c r="D385" s="227" t="s">
        <v>1746</v>
      </c>
      <c r="E385" s="228">
        <v>927.75</v>
      </c>
      <c r="F385" s="229" t="s">
        <v>2191</v>
      </c>
    </row>
    <row r="386" spans="1:6" ht="24" x14ac:dyDescent="0.2">
      <c r="A386" s="225" t="s">
        <v>2188</v>
      </c>
      <c r="B386" s="225" t="s">
        <v>2189</v>
      </c>
      <c r="C386" s="226" t="s">
        <v>2228</v>
      </c>
      <c r="D386" s="227" t="s">
        <v>1746</v>
      </c>
      <c r="E386" s="228">
        <v>922.77329999999995</v>
      </c>
      <c r="F386" s="229" t="s">
        <v>2191</v>
      </c>
    </row>
    <row r="387" spans="1:6" ht="24" x14ac:dyDescent="0.2">
      <c r="A387" s="225" t="s">
        <v>2188</v>
      </c>
      <c r="B387" s="225" t="s">
        <v>2189</v>
      </c>
      <c r="C387" s="226" t="s">
        <v>2229</v>
      </c>
      <c r="D387" s="227" t="s">
        <v>1746</v>
      </c>
      <c r="E387" s="228">
        <v>929.53330000000005</v>
      </c>
      <c r="F387" s="229" t="s">
        <v>2191</v>
      </c>
    </row>
    <row r="388" spans="1:6" ht="24" x14ac:dyDescent="0.2">
      <c r="A388" s="225" t="s">
        <v>2188</v>
      </c>
      <c r="B388" s="225" t="s">
        <v>2189</v>
      </c>
      <c r="C388" s="226" t="s">
        <v>2230</v>
      </c>
      <c r="D388" s="227" t="s">
        <v>1746</v>
      </c>
      <c r="E388" s="228">
        <v>885</v>
      </c>
      <c r="F388" s="229" t="s">
        <v>2191</v>
      </c>
    </row>
    <row r="389" spans="1:6" ht="24" x14ac:dyDescent="0.2">
      <c r="A389" s="225" t="s">
        <v>2188</v>
      </c>
      <c r="B389" s="225" t="s">
        <v>2189</v>
      </c>
      <c r="C389" s="226" t="s">
        <v>2231</v>
      </c>
      <c r="D389" s="227" t="s">
        <v>1746</v>
      </c>
      <c r="E389" s="228">
        <v>1017.5025000000001</v>
      </c>
      <c r="F389" s="229" t="s">
        <v>2191</v>
      </c>
    </row>
    <row r="390" spans="1:6" ht="24" x14ac:dyDescent="0.2">
      <c r="A390" s="225" t="s">
        <v>2188</v>
      </c>
      <c r="B390" s="225" t="s">
        <v>2189</v>
      </c>
      <c r="C390" s="226" t="s">
        <v>2232</v>
      </c>
      <c r="D390" s="227" t="s">
        <v>1746</v>
      </c>
      <c r="E390" s="228">
        <v>2700.0052000000001</v>
      </c>
      <c r="F390" s="229" t="s">
        <v>2191</v>
      </c>
    </row>
    <row r="391" spans="1:6" ht="24" x14ac:dyDescent="0.2">
      <c r="A391" s="225" t="s">
        <v>2188</v>
      </c>
      <c r="B391" s="225" t="s">
        <v>2189</v>
      </c>
      <c r="C391" s="226" t="s">
        <v>2233</v>
      </c>
      <c r="D391" s="227" t="s">
        <v>1746</v>
      </c>
      <c r="E391" s="228">
        <v>2799.9985000000001</v>
      </c>
      <c r="F391" s="229" t="s">
        <v>2191</v>
      </c>
    </row>
    <row r="392" spans="1:6" ht="24" x14ac:dyDescent="0.2">
      <c r="A392" s="225" t="s">
        <v>2188</v>
      </c>
      <c r="B392" s="225" t="s">
        <v>2189</v>
      </c>
      <c r="C392" s="226" t="s">
        <v>2234</v>
      </c>
      <c r="D392" s="227" t="s">
        <v>1746</v>
      </c>
      <c r="E392" s="228">
        <v>2149.9960000000001</v>
      </c>
      <c r="F392" s="229" t="s">
        <v>2191</v>
      </c>
    </row>
    <row r="393" spans="1:6" ht="24" x14ac:dyDescent="0.2">
      <c r="A393" s="225" t="s">
        <v>2188</v>
      </c>
      <c r="B393" s="225" t="s">
        <v>2189</v>
      </c>
      <c r="C393" s="226" t="s">
        <v>2235</v>
      </c>
      <c r="D393" s="227" t="s">
        <v>1746</v>
      </c>
      <c r="E393" s="228">
        <v>3650</v>
      </c>
      <c r="F393" s="229" t="s">
        <v>2191</v>
      </c>
    </row>
    <row r="394" spans="1:6" ht="14.1" customHeight="1" x14ac:dyDescent="0.2">
      <c r="A394" s="225" t="s">
        <v>2188</v>
      </c>
      <c r="B394" s="225" t="s">
        <v>2189</v>
      </c>
      <c r="C394" s="226" t="s">
        <v>2236</v>
      </c>
      <c r="D394" s="227" t="s">
        <v>1746</v>
      </c>
      <c r="E394" s="228">
        <v>30.68</v>
      </c>
      <c r="F394" s="229" t="s">
        <v>2191</v>
      </c>
    </row>
    <row r="395" spans="1:6" ht="24" x14ac:dyDescent="0.2">
      <c r="A395" s="225" t="s">
        <v>2188</v>
      </c>
      <c r="B395" s="225" t="s">
        <v>2189</v>
      </c>
      <c r="C395" s="226" t="s">
        <v>2237</v>
      </c>
      <c r="D395" s="227" t="s">
        <v>1746</v>
      </c>
      <c r="E395" s="228">
        <v>5039.8509999999997</v>
      </c>
      <c r="F395" s="229" t="s">
        <v>2191</v>
      </c>
    </row>
    <row r="396" spans="1:6" ht="24" x14ac:dyDescent="0.2">
      <c r="A396" s="225" t="s">
        <v>2188</v>
      </c>
      <c r="B396" s="225" t="s">
        <v>2189</v>
      </c>
      <c r="C396" s="226" t="s">
        <v>2238</v>
      </c>
      <c r="D396" s="227" t="s">
        <v>1746</v>
      </c>
      <c r="E396" s="228">
        <v>2700.0050000000001</v>
      </c>
      <c r="F396" s="229" t="s">
        <v>2191</v>
      </c>
    </row>
    <row r="397" spans="1:6" x14ac:dyDescent="0.2">
      <c r="A397" s="225" t="s">
        <v>2188</v>
      </c>
      <c r="B397" s="225" t="s">
        <v>2189</v>
      </c>
      <c r="C397" s="226" t="s">
        <v>2239</v>
      </c>
      <c r="D397" s="227" t="s">
        <v>1746</v>
      </c>
      <c r="E397" s="228">
        <v>9.9946000000000002</v>
      </c>
      <c r="F397" s="229" t="s">
        <v>2191</v>
      </c>
    </row>
    <row r="398" spans="1:6" ht="24.75" customHeight="1" x14ac:dyDescent="0.2">
      <c r="A398" s="225" t="s">
        <v>2188</v>
      </c>
      <c r="B398" s="225" t="s">
        <v>2189</v>
      </c>
      <c r="C398" s="226" t="s">
        <v>2240</v>
      </c>
      <c r="D398" s="227" t="s">
        <v>1746</v>
      </c>
      <c r="E398" s="228">
        <v>35.4</v>
      </c>
      <c r="F398" s="229" t="s">
        <v>2191</v>
      </c>
    </row>
    <row r="399" spans="1:6" ht="24" x14ac:dyDescent="0.2">
      <c r="A399" s="225" t="s">
        <v>2188</v>
      </c>
      <c r="B399" s="225" t="s">
        <v>2189</v>
      </c>
      <c r="C399" s="226" t="s">
        <v>2241</v>
      </c>
      <c r="D399" s="227" t="s">
        <v>1746</v>
      </c>
      <c r="E399" s="228">
        <v>1184.72</v>
      </c>
      <c r="F399" s="229" t="s">
        <v>2191</v>
      </c>
    </row>
    <row r="400" spans="1:6" ht="24" x14ac:dyDescent="0.2">
      <c r="A400" s="225" t="s">
        <v>2188</v>
      </c>
      <c r="B400" s="225" t="s">
        <v>2189</v>
      </c>
      <c r="C400" s="226" t="s">
        <v>2242</v>
      </c>
      <c r="D400" s="227" t="s">
        <v>1746</v>
      </c>
      <c r="E400" s="228">
        <v>2265.6</v>
      </c>
      <c r="F400" s="229" t="s">
        <v>2191</v>
      </c>
    </row>
    <row r="401" spans="1:6" x14ac:dyDescent="0.2">
      <c r="A401" s="225" t="s">
        <v>2188</v>
      </c>
      <c r="B401" s="225" t="s">
        <v>2189</v>
      </c>
      <c r="C401" s="226" t="s">
        <v>2243</v>
      </c>
      <c r="D401" s="227" t="s">
        <v>1746</v>
      </c>
      <c r="E401" s="228">
        <v>13.3222</v>
      </c>
      <c r="F401" s="229" t="s">
        <v>2191</v>
      </c>
    </row>
    <row r="402" spans="1:6" x14ac:dyDescent="0.2">
      <c r="A402" s="225" t="s">
        <v>2188</v>
      </c>
      <c r="B402" s="225" t="s">
        <v>2189</v>
      </c>
      <c r="C402" s="226" t="s">
        <v>2244</v>
      </c>
      <c r="D402" s="227" t="s">
        <v>1746</v>
      </c>
      <c r="E402" s="228">
        <v>107.675</v>
      </c>
      <c r="F402" s="229" t="s">
        <v>2191</v>
      </c>
    </row>
    <row r="403" spans="1:6" ht="21.75" customHeight="1" x14ac:dyDescent="0.2">
      <c r="A403" s="225" t="s">
        <v>2188</v>
      </c>
      <c r="B403" s="225" t="s">
        <v>2189</v>
      </c>
      <c r="C403" s="226" t="s">
        <v>2245</v>
      </c>
      <c r="D403" s="227" t="s">
        <v>1746</v>
      </c>
      <c r="E403" s="228">
        <v>21.771000000000001</v>
      </c>
      <c r="F403" s="229" t="s">
        <v>2191</v>
      </c>
    </row>
    <row r="404" spans="1:6" x14ac:dyDescent="0.2">
      <c r="A404" s="225" t="s">
        <v>2188</v>
      </c>
      <c r="B404" s="225" t="s">
        <v>2189</v>
      </c>
      <c r="C404" s="226" t="s">
        <v>2246</v>
      </c>
      <c r="D404" s="227" t="s">
        <v>1746</v>
      </c>
      <c r="E404" s="228">
        <v>7.8470000000000004</v>
      </c>
      <c r="F404" s="229" t="s">
        <v>2191</v>
      </c>
    </row>
    <row r="405" spans="1:6" ht="24" x14ac:dyDescent="0.2">
      <c r="A405" s="225" t="s">
        <v>2188</v>
      </c>
      <c r="B405" s="225" t="s">
        <v>2189</v>
      </c>
      <c r="C405" s="226" t="s">
        <v>2247</v>
      </c>
      <c r="D405" s="227" t="s">
        <v>1746</v>
      </c>
      <c r="E405" s="228">
        <v>885.4</v>
      </c>
      <c r="F405" s="229" t="s">
        <v>2191</v>
      </c>
    </row>
    <row r="406" spans="1:6" ht="24" x14ac:dyDescent="0.2">
      <c r="A406" s="225" t="s">
        <v>2188</v>
      </c>
      <c r="B406" s="225" t="s">
        <v>2189</v>
      </c>
      <c r="C406" s="226" t="s">
        <v>2248</v>
      </c>
      <c r="D406" s="227" t="s">
        <v>1746</v>
      </c>
      <c r="E406" s="228">
        <v>880.95249999999999</v>
      </c>
      <c r="F406" s="229" t="s">
        <v>2191</v>
      </c>
    </row>
    <row r="407" spans="1:6" ht="24" x14ac:dyDescent="0.2">
      <c r="A407" s="225" t="s">
        <v>2188</v>
      </c>
      <c r="B407" s="225" t="s">
        <v>2189</v>
      </c>
      <c r="C407" s="226" t="s">
        <v>2249</v>
      </c>
      <c r="D407" s="227" t="s">
        <v>1746</v>
      </c>
      <c r="E407" s="228">
        <v>889.42600000000004</v>
      </c>
      <c r="F407" s="229" t="s">
        <v>2191</v>
      </c>
    </row>
    <row r="408" spans="1:6" x14ac:dyDescent="0.2">
      <c r="A408" s="225" t="s">
        <v>2188</v>
      </c>
      <c r="B408" s="225" t="s">
        <v>2189</v>
      </c>
      <c r="C408" s="226" t="s">
        <v>2250</v>
      </c>
      <c r="D408" s="227" t="s">
        <v>1746</v>
      </c>
      <c r="E408" s="228">
        <v>20.001000000000001</v>
      </c>
      <c r="F408" s="229" t="s">
        <v>2191</v>
      </c>
    </row>
    <row r="409" spans="1:6" ht="15.95" customHeight="1" x14ac:dyDescent="0.2">
      <c r="A409" s="225" t="s">
        <v>2188</v>
      </c>
      <c r="B409" s="225" t="s">
        <v>2189</v>
      </c>
      <c r="C409" s="229" t="s">
        <v>2251</v>
      </c>
      <c r="D409" s="227" t="s">
        <v>1746</v>
      </c>
      <c r="E409" s="232">
        <v>5750.01</v>
      </c>
      <c r="F409" s="229" t="s">
        <v>2191</v>
      </c>
    </row>
    <row r="410" spans="1:6" ht="24" x14ac:dyDescent="0.2">
      <c r="A410" s="225" t="s">
        <v>2188</v>
      </c>
      <c r="B410" s="225" t="s">
        <v>2189</v>
      </c>
      <c r="C410" s="226" t="s">
        <v>2252</v>
      </c>
      <c r="D410" s="227" t="s">
        <v>1746</v>
      </c>
      <c r="E410" s="228">
        <v>4500.0006000000003</v>
      </c>
      <c r="F410" s="229" t="s">
        <v>2191</v>
      </c>
    </row>
    <row r="411" spans="1:6" x14ac:dyDescent="0.2">
      <c r="A411" s="225" t="s">
        <v>2188</v>
      </c>
      <c r="B411" s="225" t="s">
        <v>2189</v>
      </c>
      <c r="C411" s="226" t="s">
        <v>2253</v>
      </c>
      <c r="D411" s="227" t="s">
        <v>2144</v>
      </c>
      <c r="E411" s="228">
        <v>206.5</v>
      </c>
      <c r="F411" s="229" t="s">
        <v>2191</v>
      </c>
    </row>
    <row r="412" spans="1:6" x14ac:dyDescent="0.2">
      <c r="A412" s="225" t="s">
        <v>2188</v>
      </c>
      <c r="B412" s="225" t="s">
        <v>2189</v>
      </c>
      <c r="C412" s="226" t="s">
        <v>2254</v>
      </c>
      <c r="D412" s="227" t="s">
        <v>1746</v>
      </c>
      <c r="E412" s="228">
        <v>144.9984</v>
      </c>
      <c r="F412" s="229" t="s">
        <v>2191</v>
      </c>
    </row>
    <row r="413" spans="1:6" x14ac:dyDescent="0.2">
      <c r="A413" s="225" t="s">
        <v>2188</v>
      </c>
      <c r="B413" s="225" t="s">
        <v>2189</v>
      </c>
      <c r="C413" s="226" t="s">
        <v>2255</v>
      </c>
      <c r="D413" s="227" t="s">
        <v>1746</v>
      </c>
      <c r="E413" s="228">
        <v>1407.74</v>
      </c>
      <c r="F413" s="229" t="s">
        <v>2191</v>
      </c>
    </row>
    <row r="414" spans="1:6" x14ac:dyDescent="0.2">
      <c r="A414" s="225" t="s">
        <v>2188</v>
      </c>
      <c r="B414" s="225" t="s">
        <v>2189</v>
      </c>
      <c r="C414" s="226" t="s">
        <v>2256</v>
      </c>
      <c r="D414" s="227" t="s">
        <v>1772</v>
      </c>
      <c r="E414" s="228">
        <v>71.98</v>
      </c>
      <c r="F414" s="229" t="s">
        <v>2191</v>
      </c>
    </row>
    <row r="415" spans="1:6" x14ac:dyDescent="0.2">
      <c r="A415" s="225" t="s">
        <v>2188</v>
      </c>
      <c r="B415" s="225" t="s">
        <v>2189</v>
      </c>
      <c r="C415" s="226" t="s">
        <v>2257</v>
      </c>
      <c r="D415" s="227" t="s">
        <v>1746</v>
      </c>
      <c r="E415" s="228">
        <v>55</v>
      </c>
      <c r="F415" s="229" t="s">
        <v>2191</v>
      </c>
    </row>
    <row r="416" spans="1:6" x14ac:dyDescent="0.2">
      <c r="A416" s="225" t="s">
        <v>2188</v>
      </c>
      <c r="B416" s="225" t="s">
        <v>2189</v>
      </c>
      <c r="C416" s="226" t="s">
        <v>2258</v>
      </c>
      <c r="D416" s="227" t="s">
        <v>1746</v>
      </c>
      <c r="E416" s="228">
        <v>55</v>
      </c>
      <c r="F416" s="229" t="s">
        <v>2191</v>
      </c>
    </row>
    <row r="417" spans="1:6" x14ac:dyDescent="0.2">
      <c r="A417" s="225" t="s">
        <v>2188</v>
      </c>
      <c r="B417" s="225" t="s">
        <v>2189</v>
      </c>
      <c r="C417" s="226" t="s">
        <v>2259</v>
      </c>
      <c r="D417" s="227" t="s">
        <v>2144</v>
      </c>
      <c r="E417" s="228">
        <v>72.5</v>
      </c>
      <c r="F417" s="229" t="s">
        <v>2191</v>
      </c>
    </row>
    <row r="418" spans="1:6" x14ac:dyDescent="0.2">
      <c r="A418" s="225" t="s">
        <v>2188</v>
      </c>
      <c r="B418" s="225" t="s">
        <v>2189</v>
      </c>
      <c r="C418" s="226" t="s">
        <v>2260</v>
      </c>
      <c r="D418" s="227" t="s">
        <v>1746</v>
      </c>
      <c r="E418" s="228">
        <v>50</v>
      </c>
      <c r="F418" s="229" t="s">
        <v>2191</v>
      </c>
    </row>
    <row r="419" spans="1:6" x14ac:dyDescent="0.2">
      <c r="A419" s="225" t="s">
        <v>2188</v>
      </c>
      <c r="B419" s="225" t="s">
        <v>2189</v>
      </c>
      <c r="C419" s="226" t="s">
        <v>2261</v>
      </c>
      <c r="D419" s="227" t="s">
        <v>1746</v>
      </c>
      <c r="E419" s="228">
        <v>1121</v>
      </c>
      <c r="F419" s="229" t="s">
        <v>2191</v>
      </c>
    </row>
    <row r="420" spans="1:6" x14ac:dyDescent="0.2">
      <c r="A420" s="225" t="s">
        <v>2188</v>
      </c>
      <c r="B420" s="225" t="s">
        <v>2189</v>
      </c>
      <c r="C420" s="226" t="s">
        <v>2262</v>
      </c>
      <c r="D420" s="227" t="s">
        <v>1746</v>
      </c>
      <c r="E420" s="228">
        <v>254.99799999999999</v>
      </c>
      <c r="F420" s="229" t="s">
        <v>2191</v>
      </c>
    </row>
    <row r="421" spans="1:6" x14ac:dyDescent="0.2">
      <c r="A421" s="225" t="s">
        <v>2188</v>
      </c>
      <c r="B421" s="225" t="s">
        <v>2189</v>
      </c>
      <c r="C421" s="226" t="s">
        <v>2262</v>
      </c>
      <c r="D421" s="227" t="s">
        <v>1746</v>
      </c>
      <c r="E421" s="228">
        <v>365.8</v>
      </c>
      <c r="F421" s="229" t="s">
        <v>2191</v>
      </c>
    </row>
    <row r="422" spans="1:6" x14ac:dyDescent="0.2">
      <c r="A422" s="225" t="s">
        <v>2188</v>
      </c>
      <c r="B422" s="225" t="s">
        <v>2189</v>
      </c>
      <c r="C422" s="229" t="s">
        <v>2263</v>
      </c>
      <c r="D422" s="227" t="s">
        <v>1746</v>
      </c>
      <c r="E422" s="232">
        <v>498.99799999999999</v>
      </c>
      <c r="F422" s="229" t="s">
        <v>2191</v>
      </c>
    </row>
    <row r="423" spans="1:6" ht="24" x14ac:dyDescent="0.2">
      <c r="A423" s="225" t="s">
        <v>2188</v>
      </c>
      <c r="B423" s="225" t="s">
        <v>2189</v>
      </c>
      <c r="C423" s="226" t="s">
        <v>2264</v>
      </c>
      <c r="D423" s="227" t="s">
        <v>1746</v>
      </c>
      <c r="E423" s="228">
        <v>10.9976</v>
      </c>
      <c r="F423" s="229" t="s">
        <v>2191</v>
      </c>
    </row>
    <row r="424" spans="1:6" ht="24" x14ac:dyDescent="0.2">
      <c r="A424" s="225" t="s">
        <v>2188</v>
      </c>
      <c r="B424" s="225" t="s">
        <v>2189</v>
      </c>
      <c r="C424" s="226" t="s">
        <v>2265</v>
      </c>
      <c r="D424" s="227" t="s">
        <v>1746</v>
      </c>
      <c r="E424" s="228">
        <v>53.1</v>
      </c>
      <c r="F424" s="229" t="s">
        <v>2191</v>
      </c>
    </row>
    <row r="425" spans="1:6" ht="24" x14ac:dyDescent="0.2">
      <c r="A425" s="225" t="s">
        <v>2188</v>
      </c>
      <c r="B425" s="225" t="s">
        <v>2189</v>
      </c>
      <c r="C425" s="226" t="s">
        <v>2266</v>
      </c>
      <c r="D425" s="227" t="s">
        <v>1746</v>
      </c>
      <c r="E425" s="228">
        <v>916.505</v>
      </c>
      <c r="F425" s="229" t="s">
        <v>2191</v>
      </c>
    </row>
    <row r="426" spans="1:6" ht="24" x14ac:dyDescent="0.2">
      <c r="A426" s="225" t="s">
        <v>2188</v>
      </c>
      <c r="B426" s="225" t="s">
        <v>2189</v>
      </c>
      <c r="C426" s="226" t="s">
        <v>2267</v>
      </c>
      <c r="D426" s="227" t="s">
        <v>1746</v>
      </c>
      <c r="E426" s="228">
        <v>5015</v>
      </c>
      <c r="F426" s="229" t="s">
        <v>2191</v>
      </c>
    </row>
    <row r="427" spans="1:6" ht="24" x14ac:dyDescent="0.2">
      <c r="A427" s="225" t="s">
        <v>2188</v>
      </c>
      <c r="B427" s="225" t="s">
        <v>2189</v>
      </c>
      <c r="C427" s="226" t="s">
        <v>2268</v>
      </c>
      <c r="D427" s="227" t="s">
        <v>1746</v>
      </c>
      <c r="E427" s="228">
        <v>10584.6</v>
      </c>
      <c r="F427" s="229" t="s">
        <v>2191</v>
      </c>
    </row>
    <row r="428" spans="1:6" x14ac:dyDescent="0.2">
      <c r="A428" s="225" t="s">
        <v>2188</v>
      </c>
      <c r="B428" s="225" t="s">
        <v>2189</v>
      </c>
      <c r="C428" s="226" t="s">
        <v>2269</v>
      </c>
      <c r="D428" s="227" t="s">
        <v>1746</v>
      </c>
      <c r="E428" s="228">
        <v>8.85</v>
      </c>
      <c r="F428" s="229" t="s">
        <v>2191</v>
      </c>
    </row>
    <row r="429" spans="1:6" x14ac:dyDescent="0.2">
      <c r="A429" s="225" t="s">
        <v>2188</v>
      </c>
      <c r="B429" s="225" t="s">
        <v>2189</v>
      </c>
      <c r="C429" s="226" t="s">
        <v>2270</v>
      </c>
      <c r="D429" s="227" t="s">
        <v>1746</v>
      </c>
      <c r="E429" s="228">
        <v>26.55</v>
      </c>
      <c r="F429" s="229" t="s">
        <v>2191</v>
      </c>
    </row>
    <row r="430" spans="1:6" x14ac:dyDescent="0.2">
      <c r="A430" s="225" t="s">
        <v>2188</v>
      </c>
      <c r="B430" s="225" t="s">
        <v>2189</v>
      </c>
      <c r="C430" s="226" t="s">
        <v>2271</v>
      </c>
      <c r="D430" s="227" t="s">
        <v>1746</v>
      </c>
      <c r="E430" s="228">
        <v>71.98</v>
      </c>
      <c r="F430" s="229" t="s">
        <v>2191</v>
      </c>
    </row>
    <row r="431" spans="1:6" x14ac:dyDescent="0.2">
      <c r="A431" s="225" t="s">
        <v>2188</v>
      </c>
      <c r="B431" s="225" t="s">
        <v>2189</v>
      </c>
      <c r="C431" s="226" t="s">
        <v>2272</v>
      </c>
      <c r="D431" s="227" t="s">
        <v>1746</v>
      </c>
      <c r="E431" s="228">
        <v>278.77499999999998</v>
      </c>
      <c r="F431" s="229" t="s">
        <v>2191</v>
      </c>
    </row>
    <row r="432" spans="1:6" x14ac:dyDescent="0.2">
      <c r="A432" s="225" t="s">
        <v>2188</v>
      </c>
      <c r="B432" s="225" t="s">
        <v>2189</v>
      </c>
      <c r="C432" s="226" t="s">
        <v>2273</v>
      </c>
      <c r="D432" s="227" t="s">
        <v>1746</v>
      </c>
      <c r="E432" s="228">
        <v>32.001600000000003</v>
      </c>
      <c r="F432" s="229" t="s">
        <v>2191</v>
      </c>
    </row>
    <row r="433" spans="1:6" x14ac:dyDescent="0.2">
      <c r="A433" s="225" t="s">
        <v>2188</v>
      </c>
      <c r="B433" s="225" t="s">
        <v>2189</v>
      </c>
      <c r="C433" s="226" t="s">
        <v>2274</v>
      </c>
      <c r="D433" s="227" t="s">
        <v>1746</v>
      </c>
      <c r="E433" s="228">
        <v>33.04</v>
      </c>
      <c r="F433" s="229" t="s">
        <v>2191</v>
      </c>
    </row>
    <row r="434" spans="1:6" x14ac:dyDescent="0.2">
      <c r="A434" s="225" t="s">
        <v>2188</v>
      </c>
      <c r="B434" s="225" t="s">
        <v>2189</v>
      </c>
      <c r="C434" s="226" t="s">
        <v>2275</v>
      </c>
      <c r="D434" s="227" t="s">
        <v>1746</v>
      </c>
      <c r="E434" s="228">
        <v>24.78</v>
      </c>
      <c r="F434" s="229" t="s">
        <v>2191</v>
      </c>
    </row>
    <row r="435" spans="1:6" x14ac:dyDescent="0.2">
      <c r="A435" s="225" t="s">
        <v>2188</v>
      </c>
      <c r="B435" s="225" t="s">
        <v>2189</v>
      </c>
      <c r="C435" s="226" t="s">
        <v>2276</v>
      </c>
      <c r="D435" s="227" t="s">
        <v>1746</v>
      </c>
      <c r="E435" s="228">
        <v>21.24</v>
      </c>
      <c r="F435" s="229" t="s">
        <v>2191</v>
      </c>
    </row>
    <row r="436" spans="1:6" ht="24" x14ac:dyDescent="0.2">
      <c r="A436" s="225" t="s">
        <v>2188</v>
      </c>
      <c r="B436" s="225" t="s">
        <v>2189</v>
      </c>
      <c r="C436" s="226" t="s">
        <v>2277</v>
      </c>
      <c r="D436" s="227" t="s">
        <v>1746</v>
      </c>
      <c r="E436" s="228">
        <v>8379.4282999999996</v>
      </c>
      <c r="F436" s="229" t="s">
        <v>2191</v>
      </c>
    </row>
    <row r="437" spans="1:6" ht="24" x14ac:dyDescent="0.2">
      <c r="A437" s="225" t="s">
        <v>2188</v>
      </c>
      <c r="B437" s="225" t="s">
        <v>2189</v>
      </c>
      <c r="C437" s="226" t="s">
        <v>2278</v>
      </c>
      <c r="D437" s="227" t="s">
        <v>1746</v>
      </c>
      <c r="E437" s="228">
        <v>3100.0016999999998</v>
      </c>
      <c r="F437" s="229" t="s">
        <v>2191</v>
      </c>
    </row>
    <row r="438" spans="1:6" ht="24" x14ac:dyDescent="0.2">
      <c r="A438" s="225" t="s">
        <v>2188</v>
      </c>
      <c r="B438" s="225" t="s">
        <v>2189</v>
      </c>
      <c r="C438" s="226" t="s">
        <v>2279</v>
      </c>
      <c r="D438" s="227" t="s">
        <v>1746</v>
      </c>
      <c r="E438" s="228">
        <v>7601.18</v>
      </c>
      <c r="F438" s="229" t="s">
        <v>2191</v>
      </c>
    </row>
    <row r="439" spans="1:6" x14ac:dyDescent="0.2">
      <c r="A439" s="225" t="s">
        <v>2188</v>
      </c>
      <c r="B439" s="225" t="s">
        <v>2189</v>
      </c>
      <c r="C439" s="226" t="s">
        <v>2280</v>
      </c>
      <c r="D439" s="227" t="s">
        <v>1746</v>
      </c>
      <c r="E439" s="228">
        <v>5.31</v>
      </c>
      <c r="F439" s="229" t="s">
        <v>2191</v>
      </c>
    </row>
    <row r="440" spans="1:6" x14ac:dyDescent="0.2">
      <c r="A440" s="225" t="s">
        <v>2188</v>
      </c>
      <c r="B440" s="225" t="s">
        <v>2189</v>
      </c>
      <c r="C440" s="226" t="s">
        <v>2281</v>
      </c>
      <c r="D440" s="227" t="s">
        <v>1746</v>
      </c>
      <c r="E440" s="228">
        <v>9.6760000000000002</v>
      </c>
      <c r="F440" s="229" t="s">
        <v>2191</v>
      </c>
    </row>
    <row r="441" spans="1:6" x14ac:dyDescent="0.2">
      <c r="A441" s="225" t="s">
        <v>2188</v>
      </c>
      <c r="B441" s="225" t="s">
        <v>2189</v>
      </c>
      <c r="C441" s="226" t="s">
        <v>2282</v>
      </c>
      <c r="D441" s="227" t="s">
        <v>1746</v>
      </c>
      <c r="E441" s="228">
        <v>25.924600000000002</v>
      </c>
      <c r="F441" s="229" t="s">
        <v>2191</v>
      </c>
    </row>
    <row r="442" spans="1:6" x14ac:dyDescent="0.2">
      <c r="A442" s="225" t="s">
        <v>2188</v>
      </c>
      <c r="B442" s="225" t="s">
        <v>2189</v>
      </c>
      <c r="C442" s="226" t="s">
        <v>2283</v>
      </c>
      <c r="D442" s="227" t="s">
        <v>1746</v>
      </c>
      <c r="E442" s="228">
        <v>4163.9250000000002</v>
      </c>
      <c r="F442" s="229" t="s">
        <v>2191</v>
      </c>
    </row>
    <row r="443" spans="1:6" x14ac:dyDescent="0.2">
      <c r="A443" s="225" t="s">
        <v>2188</v>
      </c>
      <c r="B443" s="225" t="s">
        <v>2189</v>
      </c>
      <c r="C443" s="226" t="s">
        <v>2284</v>
      </c>
      <c r="D443" s="227" t="s">
        <v>1746</v>
      </c>
      <c r="E443" s="228">
        <v>15.34</v>
      </c>
      <c r="F443" s="229" t="s">
        <v>2191</v>
      </c>
    </row>
    <row r="444" spans="1:6" x14ac:dyDescent="0.2">
      <c r="A444" s="225" t="s">
        <v>2188</v>
      </c>
      <c r="B444" s="225" t="s">
        <v>2189</v>
      </c>
      <c r="C444" s="226" t="s">
        <v>2285</v>
      </c>
      <c r="D444" s="227" t="s">
        <v>1746</v>
      </c>
      <c r="E444" s="228">
        <v>788.24</v>
      </c>
      <c r="F444" s="229" t="s">
        <v>2191</v>
      </c>
    </row>
    <row r="445" spans="1:6" x14ac:dyDescent="0.2">
      <c r="A445" s="225" t="s">
        <v>2188</v>
      </c>
      <c r="B445" s="225" t="s">
        <v>2189</v>
      </c>
      <c r="C445" s="225" t="s">
        <v>2286</v>
      </c>
      <c r="D445" s="227" t="s">
        <v>1746</v>
      </c>
      <c r="E445" s="230">
        <v>1888</v>
      </c>
      <c r="F445" s="231" t="s">
        <v>2191</v>
      </c>
    </row>
    <row r="446" spans="1:6" x14ac:dyDescent="0.2">
      <c r="A446" s="225" t="s">
        <v>2188</v>
      </c>
      <c r="B446" s="225" t="s">
        <v>2189</v>
      </c>
      <c r="C446" s="225" t="s">
        <v>2287</v>
      </c>
      <c r="D446" s="227" t="s">
        <v>1746</v>
      </c>
      <c r="E446" s="230">
        <v>1888</v>
      </c>
      <c r="F446" s="231" t="s">
        <v>2191</v>
      </c>
    </row>
    <row r="447" spans="1:6" x14ac:dyDescent="0.2">
      <c r="A447" s="225" t="s">
        <v>2188</v>
      </c>
      <c r="B447" s="225" t="s">
        <v>2189</v>
      </c>
      <c r="C447" s="225" t="s">
        <v>2288</v>
      </c>
      <c r="D447" s="227" t="s">
        <v>1746</v>
      </c>
      <c r="E447" s="230">
        <v>1858.5</v>
      </c>
      <c r="F447" s="231" t="s">
        <v>2191</v>
      </c>
    </row>
    <row r="448" spans="1:6" x14ac:dyDescent="0.2">
      <c r="A448" s="225" t="s">
        <v>2188</v>
      </c>
      <c r="B448" s="225" t="s">
        <v>2189</v>
      </c>
      <c r="C448" s="226" t="s">
        <v>2289</v>
      </c>
      <c r="D448" s="227" t="s">
        <v>1772</v>
      </c>
      <c r="E448" s="228">
        <v>27.14</v>
      </c>
      <c r="F448" s="229" t="s">
        <v>2191</v>
      </c>
    </row>
    <row r="449" spans="1:6" x14ac:dyDescent="0.2">
      <c r="A449" s="225" t="s">
        <v>2188</v>
      </c>
      <c r="B449" s="225" t="s">
        <v>2189</v>
      </c>
      <c r="C449" s="226" t="s">
        <v>2290</v>
      </c>
      <c r="D449" s="227" t="s">
        <v>1746</v>
      </c>
      <c r="E449" s="228">
        <v>33.4176</v>
      </c>
      <c r="F449" s="229" t="s">
        <v>2191</v>
      </c>
    </row>
    <row r="450" spans="1:6" x14ac:dyDescent="0.2">
      <c r="A450" s="225" t="s">
        <v>2188</v>
      </c>
      <c r="B450" s="225" t="s">
        <v>2189</v>
      </c>
      <c r="C450" s="226" t="s">
        <v>2291</v>
      </c>
      <c r="D450" s="227" t="s">
        <v>1746</v>
      </c>
      <c r="E450" s="228">
        <v>46.999499999999998</v>
      </c>
      <c r="F450" s="229" t="s">
        <v>2191</v>
      </c>
    </row>
    <row r="451" spans="1:6" x14ac:dyDescent="0.2">
      <c r="A451" s="225" t="s">
        <v>2188</v>
      </c>
      <c r="B451" s="225" t="s">
        <v>2189</v>
      </c>
      <c r="C451" s="226" t="s">
        <v>2292</v>
      </c>
      <c r="D451" s="227" t="s">
        <v>1746</v>
      </c>
      <c r="E451" s="228">
        <v>49.206000000000003</v>
      </c>
      <c r="F451" s="229" t="s">
        <v>2191</v>
      </c>
    </row>
    <row r="452" spans="1:6" x14ac:dyDescent="0.2">
      <c r="A452" s="225" t="s">
        <v>2188</v>
      </c>
      <c r="B452" s="225" t="s">
        <v>2189</v>
      </c>
      <c r="C452" s="226" t="s">
        <v>2293</v>
      </c>
      <c r="D452" s="227" t="s">
        <v>1746</v>
      </c>
      <c r="E452" s="228">
        <v>619.5</v>
      </c>
      <c r="F452" s="229" t="s">
        <v>2191</v>
      </c>
    </row>
    <row r="453" spans="1:6" ht="18" customHeight="1" x14ac:dyDescent="0.2">
      <c r="A453" s="225" t="s">
        <v>2188</v>
      </c>
      <c r="B453" s="225" t="s">
        <v>2189</v>
      </c>
      <c r="C453" s="226" t="s">
        <v>2294</v>
      </c>
      <c r="D453" s="227" t="s">
        <v>1746</v>
      </c>
      <c r="E453" s="228">
        <v>49.607300000000002</v>
      </c>
      <c r="F453" s="229" t="s">
        <v>2191</v>
      </c>
    </row>
    <row r="454" spans="1:6" x14ac:dyDescent="0.2">
      <c r="A454" s="225" t="s">
        <v>2188</v>
      </c>
      <c r="B454" s="225" t="s">
        <v>2189</v>
      </c>
      <c r="C454" s="226" t="s">
        <v>2295</v>
      </c>
      <c r="D454" s="227" t="s">
        <v>1746</v>
      </c>
      <c r="E454" s="228">
        <v>1362.9</v>
      </c>
      <c r="F454" s="229" t="s">
        <v>2191</v>
      </c>
    </row>
    <row r="455" spans="1:6" x14ac:dyDescent="0.2">
      <c r="A455" s="225" t="s">
        <v>2188</v>
      </c>
      <c r="B455" s="225" t="s">
        <v>2189</v>
      </c>
      <c r="C455" s="226" t="s">
        <v>2296</v>
      </c>
      <c r="D455" s="227" t="s">
        <v>1746</v>
      </c>
      <c r="E455" s="228">
        <v>114.46</v>
      </c>
      <c r="F455" s="229" t="s">
        <v>2191</v>
      </c>
    </row>
    <row r="456" spans="1:6" ht="18.95" customHeight="1" x14ac:dyDescent="0.2">
      <c r="A456" s="225" t="s">
        <v>2188</v>
      </c>
      <c r="B456" s="225" t="s">
        <v>2189</v>
      </c>
      <c r="C456" s="226" t="s">
        <v>2297</v>
      </c>
      <c r="D456" s="227" t="s">
        <v>1746</v>
      </c>
      <c r="E456" s="228">
        <v>4399.9949999999999</v>
      </c>
      <c r="F456" s="229" t="s">
        <v>2191</v>
      </c>
    </row>
    <row r="457" spans="1:6" ht="18.95" customHeight="1" x14ac:dyDescent="0.2">
      <c r="A457" s="225" t="s">
        <v>2188</v>
      </c>
      <c r="B457" s="225" t="s">
        <v>2189</v>
      </c>
      <c r="C457" s="226" t="s">
        <v>2298</v>
      </c>
      <c r="D457" s="227" t="s">
        <v>1746</v>
      </c>
      <c r="E457" s="228">
        <v>2242</v>
      </c>
      <c r="F457" s="229" t="s">
        <v>2191</v>
      </c>
    </row>
    <row r="458" spans="1:6" ht="18.95" customHeight="1" x14ac:dyDescent="0.2">
      <c r="A458" s="225" t="s">
        <v>2188</v>
      </c>
      <c r="B458" s="225" t="s">
        <v>2189</v>
      </c>
      <c r="C458" s="226" t="s">
        <v>2299</v>
      </c>
      <c r="D458" s="227" t="s">
        <v>1746</v>
      </c>
      <c r="E458" s="228">
        <v>1982.4</v>
      </c>
      <c r="F458" s="229" t="s">
        <v>2191</v>
      </c>
    </row>
    <row r="459" spans="1:6" ht="24" x14ac:dyDescent="0.2">
      <c r="A459" s="225" t="s">
        <v>2188</v>
      </c>
      <c r="B459" s="225" t="s">
        <v>2189</v>
      </c>
      <c r="C459" s="226" t="s">
        <v>2300</v>
      </c>
      <c r="D459" s="227" t="s">
        <v>1746</v>
      </c>
      <c r="E459" s="228">
        <v>2006</v>
      </c>
      <c r="F459" s="229" t="s">
        <v>2191</v>
      </c>
    </row>
    <row r="460" spans="1:6" ht="15" customHeight="1" x14ac:dyDescent="0.2">
      <c r="A460" s="225" t="s">
        <v>2188</v>
      </c>
      <c r="B460" s="225" t="s">
        <v>2189</v>
      </c>
      <c r="C460" s="226" t="s">
        <v>2301</v>
      </c>
      <c r="D460" s="227" t="s">
        <v>1746</v>
      </c>
      <c r="E460" s="228">
        <v>3186</v>
      </c>
      <c r="F460" s="229" t="s">
        <v>2191</v>
      </c>
    </row>
    <row r="461" spans="1:6" ht="24" x14ac:dyDescent="0.2">
      <c r="A461" s="225" t="s">
        <v>2188</v>
      </c>
      <c r="B461" s="225" t="s">
        <v>2189</v>
      </c>
      <c r="C461" s="226" t="s">
        <v>2302</v>
      </c>
      <c r="D461" s="227" t="s">
        <v>1746</v>
      </c>
      <c r="E461" s="228">
        <v>2908.2525000000001</v>
      </c>
      <c r="F461" s="229" t="s">
        <v>2191</v>
      </c>
    </row>
    <row r="462" spans="1:6" ht="20.25" customHeight="1" x14ac:dyDescent="0.2">
      <c r="A462" s="225" t="s">
        <v>2188</v>
      </c>
      <c r="B462" s="225" t="s">
        <v>2189</v>
      </c>
      <c r="C462" s="226" t="s">
        <v>2303</v>
      </c>
      <c r="D462" s="227" t="s">
        <v>1746</v>
      </c>
      <c r="E462" s="228">
        <v>4979.6000000000004</v>
      </c>
      <c r="F462" s="229" t="s">
        <v>2191</v>
      </c>
    </row>
    <row r="463" spans="1:6" ht="21.75" customHeight="1" x14ac:dyDescent="0.2">
      <c r="A463" s="225" t="s">
        <v>2188</v>
      </c>
      <c r="B463" s="225" t="s">
        <v>2189</v>
      </c>
      <c r="C463" s="226" t="s">
        <v>2304</v>
      </c>
      <c r="D463" s="227" t="s">
        <v>1746</v>
      </c>
      <c r="E463" s="228">
        <v>4248</v>
      </c>
      <c r="F463" s="229" t="s">
        <v>2191</v>
      </c>
    </row>
    <row r="464" spans="1:6" ht="21.75" customHeight="1" x14ac:dyDescent="0.2">
      <c r="A464" s="225" t="s">
        <v>2188</v>
      </c>
      <c r="B464" s="225" t="s">
        <v>2189</v>
      </c>
      <c r="C464" s="226" t="s">
        <v>2305</v>
      </c>
      <c r="D464" s="227" t="s">
        <v>1746</v>
      </c>
      <c r="E464" s="228">
        <v>2419</v>
      </c>
      <c r="F464" s="229" t="s">
        <v>2191</v>
      </c>
    </row>
    <row r="465" spans="1:6" ht="15" customHeight="1" x14ac:dyDescent="0.2">
      <c r="A465" s="225" t="s">
        <v>2188</v>
      </c>
      <c r="B465" s="225" t="s">
        <v>2189</v>
      </c>
      <c r="C465" s="226" t="s">
        <v>2306</v>
      </c>
      <c r="D465" s="227" t="s">
        <v>1746</v>
      </c>
      <c r="E465" s="228">
        <v>5015</v>
      </c>
      <c r="F465" s="229" t="s">
        <v>2191</v>
      </c>
    </row>
    <row r="466" spans="1:6" ht="17.100000000000001" customHeight="1" x14ac:dyDescent="0.2">
      <c r="A466" s="225" t="s">
        <v>2188</v>
      </c>
      <c r="B466" s="225" t="s">
        <v>2189</v>
      </c>
      <c r="C466" s="226" t="s">
        <v>2307</v>
      </c>
      <c r="D466" s="227" t="s">
        <v>1746</v>
      </c>
      <c r="E466" s="228">
        <v>4398.45</v>
      </c>
      <c r="F466" s="229" t="s">
        <v>2191</v>
      </c>
    </row>
    <row r="467" spans="1:6" ht="14.1" customHeight="1" x14ac:dyDescent="0.2">
      <c r="A467" s="225" t="s">
        <v>2188</v>
      </c>
      <c r="B467" s="225" t="s">
        <v>2189</v>
      </c>
      <c r="C467" s="226" t="s">
        <v>2308</v>
      </c>
      <c r="D467" s="227" t="s">
        <v>1746</v>
      </c>
      <c r="E467" s="228">
        <v>8142</v>
      </c>
      <c r="F467" s="229" t="s">
        <v>2191</v>
      </c>
    </row>
    <row r="468" spans="1:6" ht="14.1" customHeight="1" x14ac:dyDescent="0.2">
      <c r="A468" s="225" t="s">
        <v>2188</v>
      </c>
      <c r="B468" s="225" t="s">
        <v>2189</v>
      </c>
      <c r="C468" s="226" t="s">
        <v>2309</v>
      </c>
      <c r="D468" s="227" t="s">
        <v>1746</v>
      </c>
      <c r="E468" s="228">
        <v>6608</v>
      </c>
      <c r="F468" s="229" t="s">
        <v>2191</v>
      </c>
    </row>
    <row r="469" spans="1:6" ht="15" customHeight="1" x14ac:dyDescent="0.2">
      <c r="A469" s="225" t="s">
        <v>2188</v>
      </c>
      <c r="B469" s="225" t="s">
        <v>2189</v>
      </c>
      <c r="C469" s="226" t="s">
        <v>2310</v>
      </c>
      <c r="D469" s="227" t="s">
        <v>1746</v>
      </c>
      <c r="E469" s="228">
        <v>1899.8</v>
      </c>
      <c r="F469" s="229" t="s">
        <v>2191</v>
      </c>
    </row>
    <row r="470" spans="1:6" ht="24" x14ac:dyDescent="0.2">
      <c r="A470" s="225" t="s">
        <v>2188</v>
      </c>
      <c r="B470" s="225" t="s">
        <v>2189</v>
      </c>
      <c r="C470" s="226" t="s">
        <v>2311</v>
      </c>
      <c r="D470" s="227" t="s">
        <v>1746</v>
      </c>
      <c r="E470" s="228">
        <v>7788</v>
      </c>
      <c r="F470" s="229" t="s">
        <v>2191</v>
      </c>
    </row>
    <row r="471" spans="1:6" ht="24" x14ac:dyDescent="0.2">
      <c r="A471" s="225" t="s">
        <v>2188</v>
      </c>
      <c r="B471" s="225" t="s">
        <v>2189</v>
      </c>
      <c r="C471" s="226" t="s">
        <v>2312</v>
      </c>
      <c r="D471" s="227" t="s">
        <v>1746</v>
      </c>
      <c r="E471" s="228">
        <v>8732</v>
      </c>
      <c r="F471" s="229" t="s">
        <v>2191</v>
      </c>
    </row>
    <row r="472" spans="1:6" ht="14.1" customHeight="1" x14ac:dyDescent="0.2">
      <c r="A472" s="225" t="s">
        <v>2188</v>
      </c>
      <c r="B472" s="225" t="s">
        <v>2189</v>
      </c>
      <c r="C472" s="226" t="s">
        <v>2313</v>
      </c>
      <c r="D472" s="227" t="s">
        <v>1746</v>
      </c>
      <c r="E472" s="228">
        <v>1911.01</v>
      </c>
      <c r="F472" s="229" t="s">
        <v>2191</v>
      </c>
    </row>
    <row r="473" spans="1:6" ht="14.1" customHeight="1" x14ac:dyDescent="0.2">
      <c r="A473" s="225" t="s">
        <v>2188</v>
      </c>
      <c r="B473" s="225" t="s">
        <v>2189</v>
      </c>
      <c r="C473" s="226" t="s">
        <v>2314</v>
      </c>
      <c r="D473" s="227" t="s">
        <v>1746</v>
      </c>
      <c r="E473" s="228">
        <v>7670</v>
      </c>
      <c r="F473" s="229" t="s">
        <v>2191</v>
      </c>
    </row>
    <row r="474" spans="1:6" ht="15.95" customHeight="1" x14ac:dyDescent="0.2">
      <c r="A474" s="225" t="s">
        <v>2188</v>
      </c>
      <c r="B474" s="225" t="s">
        <v>2189</v>
      </c>
      <c r="C474" s="226" t="s">
        <v>2315</v>
      </c>
      <c r="D474" s="227" t="s">
        <v>1746</v>
      </c>
      <c r="E474" s="228">
        <v>14.75</v>
      </c>
      <c r="F474" s="229" t="s">
        <v>2191</v>
      </c>
    </row>
    <row r="475" spans="1:6" ht="15.95" customHeight="1" x14ac:dyDescent="0.2">
      <c r="A475" s="225" t="s">
        <v>2188</v>
      </c>
      <c r="B475" s="225" t="s">
        <v>2189</v>
      </c>
      <c r="C475" s="226" t="s">
        <v>2316</v>
      </c>
      <c r="D475" s="227" t="s">
        <v>1746</v>
      </c>
      <c r="E475" s="228">
        <v>233.64</v>
      </c>
      <c r="F475" s="229" t="s">
        <v>2191</v>
      </c>
    </row>
    <row r="476" spans="1:6" ht="15" customHeight="1" x14ac:dyDescent="0.2">
      <c r="A476" s="233" t="s">
        <v>2317</v>
      </c>
      <c r="B476" s="233" t="s">
        <v>2318</v>
      </c>
      <c r="C476" s="234" t="s">
        <v>2319</v>
      </c>
      <c r="D476" s="235" t="s">
        <v>2144</v>
      </c>
      <c r="E476" s="236">
        <v>250</v>
      </c>
      <c r="F476" s="237" t="s">
        <v>2320</v>
      </c>
    </row>
    <row r="477" spans="1:6" x14ac:dyDescent="0.2">
      <c r="A477" s="233" t="s">
        <v>2317</v>
      </c>
      <c r="B477" s="233" t="s">
        <v>2318</v>
      </c>
      <c r="C477" s="234" t="s">
        <v>2321</v>
      </c>
      <c r="D477" s="235" t="s">
        <v>1746</v>
      </c>
      <c r="E477" s="236">
        <v>362.25</v>
      </c>
      <c r="F477" s="237" t="s">
        <v>2322</v>
      </c>
    </row>
    <row r="478" spans="1:6" ht="15" customHeight="1" x14ac:dyDescent="0.2">
      <c r="A478" s="233" t="s">
        <v>2317</v>
      </c>
      <c r="B478" s="233" t="s">
        <v>2318</v>
      </c>
      <c r="C478" s="234" t="s">
        <v>2323</v>
      </c>
      <c r="D478" s="235" t="s">
        <v>1746</v>
      </c>
      <c r="E478" s="236">
        <v>402.67669999999998</v>
      </c>
      <c r="F478" s="237" t="s">
        <v>2320</v>
      </c>
    </row>
    <row r="479" spans="1:6" x14ac:dyDescent="0.2">
      <c r="A479" s="233" t="s">
        <v>2317</v>
      </c>
      <c r="B479" s="233" t="s">
        <v>2318</v>
      </c>
      <c r="C479" s="238" t="s">
        <v>2324</v>
      </c>
      <c r="D479" s="239" t="s">
        <v>1746</v>
      </c>
      <c r="E479" s="240">
        <v>475.16</v>
      </c>
      <c r="F479" s="237" t="s">
        <v>2322</v>
      </c>
    </row>
    <row r="480" spans="1:6" ht="15.95" customHeight="1" x14ac:dyDescent="0.2">
      <c r="A480" s="233" t="s">
        <v>2317</v>
      </c>
      <c r="B480" s="233" t="s">
        <v>2318</v>
      </c>
      <c r="C480" s="234" t="s">
        <v>2325</v>
      </c>
      <c r="D480" s="235" t="s">
        <v>1746</v>
      </c>
      <c r="E480" s="236">
        <v>466.1</v>
      </c>
      <c r="F480" s="237" t="s">
        <v>2320</v>
      </c>
    </row>
    <row r="481" spans="1:6" x14ac:dyDescent="0.2">
      <c r="A481" s="233" t="s">
        <v>2317</v>
      </c>
      <c r="B481" s="233" t="s">
        <v>2318</v>
      </c>
      <c r="C481" s="234" t="s">
        <v>2326</v>
      </c>
      <c r="D481" s="235" t="s">
        <v>1746</v>
      </c>
      <c r="E481" s="236">
        <v>475.16</v>
      </c>
      <c r="F481" s="237" t="s">
        <v>2322</v>
      </c>
    </row>
    <row r="482" spans="1:6" ht="17.100000000000001" customHeight="1" x14ac:dyDescent="0.2">
      <c r="A482" s="233" t="s">
        <v>2317</v>
      </c>
      <c r="B482" s="233" t="s">
        <v>2318</v>
      </c>
      <c r="C482" s="234" t="s">
        <v>2327</v>
      </c>
      <c r="D482" s="235" t="s">
        <v>2063</v>
      </c>
      <c r="E482" s="236">
        <v>148</v>
      </c>
      <c r="F482" s="237" t="s">
        <v>2320</v>
      </c>
    </row>
    <row r="483" spans="1:6" x14ac:dyDescent="0.2">
      <c r="A483" s="233" t="s">
        <v>2317</v>
      </c>
      <c r="B483" s="233" t="s">
        <v>2318</v>
      </c>
      <c r="C483" s="234" t="s">
        <v>2328</v>
      </c>
      <c r="D483" s="235" t="s">
        <v>2063</v>
      </c>
      <c r="E483" s="236">
        <v>393.75</v>
      </c>
      <c r="F483" s="237" t="s">
        <v>2322</v>
      </c>
    </row>
    <row r="484" spans="1:6" x14ac:dyDescent="0.2">
      <c r="A484" s="233" t="s">
        <v>2317</v>
      </c>
      <c r="B484" s="233" t="s">
        <v>2318</v>
      </c>
      <c r="C484" s="234" t="s">
        <v>2329</v>
      </c>
      <c r="D484" s="235" t="s">
        <v>1746</v>
      </c>
      <c r="E484" s="236">
        <v>1535.12</v>
      </c>
      <c r="F484" s="237" t="s">
        <v>2322</v>
      </c>
    </row>
    <row r="485" spans="1:6" x14ac:dyDescent="0.2">
      <c r="A485" s="233" t="s">
        <v>2317</v>
      </c>
      <c r="B485" s="233" t="s">
        <v>2318</v>
      </c>
      <c r="C485" s="234" t="s">
        <v>2330</v>
      </c>
      <c r="D485" s="235" t="s">
        <v>1746</v>
      </c>
      <c r="E485" s="236">
        <v>1300.95</v>
      </c>
      <c r="F485" s="237" t="s">
        <v>2320</v>
      </c>
    </row>
    <row r="486" spans="1:6" x14ac:dyDescent="0.2">
      <c r="A486" s="233" t="s">
        <v>2317</v>
      </c>
      <c r="B486" s="233" t="s">
        <v>2318</v>
      </c>
      <c r="C486" s="234" t="s">
        <v>2331</v>
      </c>
      <c r="D486" s="235" t="s">
        <v>1746</v>
      </c>
      <c r="E486" s="236">
        <v>299.72000000000003</v>
      </c>
      <c r="F486" s="237" t="s">
        <v>2322</v>
      </c>
    </row>
    <row r="487" spans="1:6" x14ac:dyDescent="0.2">
      <c r="A487" s="233" t="s">
        <v>2317</v>
      </c>
      <c r="B487" s="233" t="s">
        <v>2318</v>
      </c>
      <c r="C487" s="234" t="s">
        <v>2332</v>
      </c>
      <c r="D487" s="235" t="s">
        <v>1746</v>
      </c>
      <c r="E487" s="236">
        <v>236</v>
      </c>
      <c r="F487" s="237" t="s">
        <v>2320</v>
      </c>
    </row>
    <row r="488" spans="1:6" x14ac:dyDescent="0.2">
      <c r="A488" s="233" t="s">
        <v>2317</v>
      </c>
      <c r="B488" s="233" t="s">
        <v>2318</v>
      </c>
      <c r="C488" s="234" t="s">
        <v>2333</v>
      </c>
      <c r="D488" s="235" t="s">
        <v>1746</v>
      </c>
      <c r="E488" s="236">
        <v>131.58000000000001</v>
      </c>
      <c r="F488" s="237" t="s">
        <v>2322</v>
      </c>
    </row>
    <row r="489" spans="1:6" ht="21.95" customHeight="1" x14ac:dyDescent="0.2">
      <c r="A489" s="233" t="s">
        <v>2317</v>
      </c>
      <c r="B489" s="233" t="s">
        <v>2318</v>
      </c>
      <c r="C489" s="234" t="s">
        <v>2334</v>
      </c>
      <c r="D489" s="235" t="s">
        <v>1746</v>
      </c>
      <c r="E489" s="236">
        <v>136.29</v>
      </c>
      <c r="F489" s="237" t="s">
        <v>2320</v>
      </c>
    </row>
    <row r="490" spans="1:6" ht="24.75" customHeight="1" x14ac:dyDescent="0.2">
      <c r="A490" s="233" t="s">
        <v>2317</v>
      </c>
      <c r="B490" s="233" t="s">
        <v>2318</v>
      </c>
      <c r="C490" s="234" t="s">
        <v>2335</v>
      </c>
      <c r="D490" s="235" t="s">
        <v>1746</v>
      </c>
      <c r="E490" s="236">
        <v>74.34</v>
      </c>
      <c r="F490" s="237" t="s">
        <v>2320</v>
      </c>
    </row>
    <row r="491" spans="1:6" ht="27.75" customHeight="1" x14ac:dyDescent="0.2">
      <c r="A491" s="233" t="s">
        <v>2317</v>
      </c>
      <c r="B491" s="233" t="s">
        <v>2318</v>
      </c>
      <c r="C491" s="234" t="s">
        <v>2336</v>
      </c>
      <c r="D491" s="235" t="s">
        <v>1746</v>
      </c>
      <c r="E491" s="236">
        <v>52.4983</v>
      </c>
      <c r="F491" s="237" t="s">
        <v>2320</v>
      </c>
    </row>
    <row r="492" spans="1:6" ht="24.95" customHeight="1" x14ac:dyDescent="0.2">
      <c r="A492" s="233" t="s">
        <v>2317</v>
      </c>
      <c r="B492" s="233" t="s">
        <v>2318</v>
      </c>
      <c r="C492" s="234" t="s">
        <v>2337</v>
      </c>
      <c r="D492" s="235" t="s">
        <v>1746</v>
      </c>
      <c r="E492" s="236">
        <v>61.95</v>
      </c>
      <c r="F492" s="237" t="s">
        <v>2322</v>
      </c>
    </row>
    <row r="493" spans="1:6" ht="20.100000000000001" customHeight="1" x14ac:dyDescent="0.2">
      <c r="A493" s="233" t="s">
        <v>2317</v>
      </c>
      <c r="B493" s="233" t="s">
        <v>2318</v>
      </c>
      <c r="C493" s="234" t="s">
        <v>2338</v>
      </c>
      <c r="D493" s="235" t="s">
        <v>1746</v>
      </c>
      <c r="E493" s="236">
        <v>94.352699999999999</v>
      </c>
      <c r="F493" s="237" t="s">
        <v>2320</v>
      </c>
    </row>
    <row r="494" spans="1:6" ht="21" customHeight="1" x14ac:dyDescent="0.2">
      <c r="A494" s="233" t="s">
        <v>2317</v>
      </c>
      <c r="B494" s="233" t="s">
        <v>2318</v>
      </c>
      <c r="C494" s="234" t="s">
        <v>2339</v>
      </c>
      <c r="D494" s="235" t="s">
        <v>1746</v>
      </c>
      <c r="E494" s="236">
        <v>131.58199999999999</v>
      </c>
      <c r="F494" s="237" t="s">
        <v>2322</v>
      </c>
    </row>
    <row r="495" spans="1:6" ht="22.5" customHeight="1" x14ac:dyDescent="0.2">
      <c r="A495" s="233" t="s">
        <v>2317</v>
      </c>
      <c r="B495" s="233" t="s">
        <v>2318</v>
      </c>
      <c r="C495" s="234" t="s">
        <v>2340</v>
      </c>
      <c r="D495" s="235" t="s">
        <v>1746</v>
      </c>
      <c r="E495" s="236">
        <v>94.352699999999999</v>
      </c>
      <c r="F495" s="237" t="s">
        <v>2320</v>
      </c>
    </row>
    <row r="496" spans="1:6" ht="21" customHeight="1" x14ac:dyDescent="0.2">
      <c r="A496" s="233" t="s">
        <v>2317</v>
      </c>
      <c r="B496" s="233" t="s">
        <v>2318</v>
      </c>
      <c r="C496" s="234" t="s">
        <v>2341</v>
      </c>
      <c r="D496" s="235" t="s">
        <v>1746</v>
      </c>
      <c r="E496" s="236">
        <v>131.58199999999999</v>
      </c>
      <c r="F496" s="237" t="s">
        <v>2322</v>
      </c>
    </row>
    <row r="497" spans="1:6" ht="21" customHeight="1" x14ac:dyDescent="0.2">
      <c r="A497" s="233" t="s">
        <v>2317</v>
      </c>
      <c r="B497" s="233" t="s">
        <v>2318</v>
      </c>
      <c r="C497" s="234" t="s">
        <v>2342</v>
      </c>
      <c r="D497" s="235" t="s">
        <v>1746</v>
      </c>
      <c r="E497" s="236">
        <v>43.365299999999998</v>
      </c>
      <c r="F497" s="237" t="s">
        <v>2320</v>
      </c>
    </row>
    <row r="498" spans="1:6" ht="23.25" customHeight="1" x14ac:dyDescent="0.2">
      <c r="A498" s="233" t="s">
        <v>2317</v>
      </c>
      <c r="B498" s="233" t="s">
        <v>2318</v>
      </c>
      <c r="C498" s="234" t="s">
        <v>2343</v>
      </c>
      <c r="D498" s="235" t="s">
        <v>1746</v>
      </c>
      <c r="E498" s="236">
        <v>78.75</v>
      </c>
      <c r="F498" s="237" t="s">
        <v>2322</v>
      </c>
    </row>
    <row r="499" spans="1:6" ht="23.25" customHeight="1" x14ac:dyDescent="0.2">
      <c r="A499" s="233" t="s">
        <v>2317</v>
      </c>
      <c r="B499" s="233" t="s">
        <v>2318</v>
      </c>
      <c r="C499" s="234" t="s">
        <v>2344</v>
      </c>
      <c r="D499" s="235" t="s">
        <v>1746</v>
      </c>
      <c r="E499" s="236">
        <v>73</v>
      </c>
      <c r="F499" s="237" t="s">
        <v>2320</v>
      </c>
    </row>
    <row r="500" spans="1:6" ht="15" customHeight="1" x14ac:dyDescent="0.2">
      <c r="A500" s="233" t="s">
        <v>2317</v>
      </c>
      <c r="B500" s="233" t="s">
        <v>2318</v>
      </c>
      <c r="C500" s="234" t="s">
        <v>2345</v>
      </c>
      <c r="D500" s="235" t="s">
        <v>1746</v>
      </c>
      <c r="E500" s="236">
        <v>723.70500000000004</v>
      </c>
      <c r="F500" s="237" t="s">
        <v>2322</v>
      </c>
    </row>
    <row r="501" spans="1:6" ht="22.5" customHeight="1" x14ac:dyDescent="0.2">
      <c r="A501" s="233" t="s">
        <v>2317</v>
      </c>
      <c r="B501" s="233" t="s">
        <v>2318</v>
      </c>
      <c r="C501" s="234" t="s">
        <v>2346</v>
      </c>
      <c r="D501" s="235" t="s">
        <v>1746</v>
      </c>
      <c r="E501" s="236">
        <v>224.2</v>
      </c>
      <c r="F501" s="237" t="s">
        <v>2320</v>
      </c>
    </row>
    <row r="502" spans="1:6" ht="26.25" customHeight="1" x14ac:dyDescent="0.2">
      <c r="A502" s="233" t="s">
        <v>2317</v>
      </c>
      <c r="B502" s="233" t="s">
        <v>2318</v>
      </c>
      <c r="C502" s="234" t="s">
        <v>2347</v>
      </c>
      <c r="D502" s="235" t="s">
        <v>1746</v>
      </c>
      <c r="E502" s="236">
        <v>433.65</v>
      </c>
      <c r="F502" s="237" t="s">
        <v>2322</v>
      </c>
    </row>
    <row r="503" spans="1:6" ht="18.95" customHeight="1" x14ac:dyDescent="0.2">
      <c r="A503" s="233" t="s">
        <v>2317</v>
      </c>
      <c r="B503" s="233" t="s">
        <v>2318</v>
      </c>
      <c r="C503" s="234" t="s">
        <v>2348</v>
      </c>
      <c r="D503" s="235" t="s">
        <v>1746</v>
      </c>
      <c r="E503" s="236">
        <v>224.2</v>
      </c>
      <c r="F503" s="237" t="s">
        <v>2320</v>
      </c>
    </row>
    <row r="504" spans="1:6" ht="17.100000000000001" customHeight="1" x14ac:dyDescent="0.2">
      <c r="A504" s="233" t="s">
        <v>2317</v>
      </c>
      <c r="B504" s="233" t="s">
        <v>2318</v>
      </c>
      <c r="C504" s="234" t="s">
        <v>2349</v>
      </c>
      <c r="D504" s="235" t="s">
        <v>1746</v>
      </c>
      <c r="E504" s="236">
        <v>433.65</v>
      </c>
      <c r="F504" s="237" t="s">
        <v>2322</v>
      </c>
    </row>
    <row r="505" spans="1:6" ht="29.25" customHeight="1" x14ac:dyDescent="0.2">
      <c r="A505" s="233" t="s">
        <v>2317</v>
      </c>
      <c r="B505" s="233" t="s">
        <v>2318</v>
      </c>
      <c r="C505" s="234" t="s">
        <v>2350</v>
      </c>
      <c r="D505" s="235" t="s">
        <v>1746</v>
      </c>
      <c r="E505" s="236">
        <v>224.2</v>
      </c>
      <c r="F505" s="237" t="s">
        <v>2320</v>
      </c>
    </row>
    <row r="506" spans="1:6" ht="31.5" customHeight="1" x14ac:dyDescent="0.2">
      <c r="A506" s="233" t="s">
        <v>2317</v>
      </c>
      <c r="B506" s="233" t="s">
        <v>2318</v>
      </c>
      <c r="C506" s="234" t="s">
        <v>2351</v>
      </c>
      <c r="D506" s="235" t="s">
        <v>1746</v>
      </c>
      <c r="E506" s="236">
        <v>433.65</v>
      </c>
      <c r="F506" s="237" t="s">
        <v>2322</v>
      </c>
    </row>
    <row r="507" spans="1:6" ht="24.75" customHeight="1" x14ac:dyDescent="0.2">
      <c r="A507" s="233" t="s">
        <v>2317</v>
      </c>
      <c r="B507" s="233" t="s">
        <v>2318</v>
      </c>
      <c r="C507" s="234" t="s">
        <v>2352</v>
      </c>
      <c r="D507" s="235" t="s">
        <v>1746</v>
      </c>
      <c r="E507" s="236">
        <v>99.12</v>
      </c>
      <c r="F507" s="237" t="s">
        <v>2320</v>
      </c>
    </row>
    <row r="508" spans="1:6" x14ac:dyDescent="0.2">
      <c r="A508" s="233" t="s">
        <v>2317</v>
      </c>
      <c r="B508" s="233" t="s">
        <v>2318</v>
      </c>
      <c r="C508" s="234" t="s">
        <v>2353</v>
      </c>
      <c r="D508" s="235" t="s">
        <v>1746</v>
      </c>
      <c r="E508" s="236">
        <v>384.09</v>
      </c>
      <c r="F508" s="237" t="s">
        <v>2320</v>
      </c>
    </row>
    <row r="509" spans="1:6" ht="36.75" customHeight="1" x14ac:dyDescent="0.2">
      <c r="A509" s="233" t="s">
        <v>2317</v>
      </c>
      <c r="B509" s="233" t="s">
        <v>2318</v>
      </c>
      <c r="C509" s="234" t="s">
        <v>2354</v>
      </c>
      <c r="D509" s="235" t="s">
        <v>1746</v>
      </c>
      <c r="E509" s="236">
        <v>3669.75</v>
      </c>
      <c r="F509" s="237" t="s">
        <v>2320</v>
      </c>
    </row>
    <row r="510" spans="1:6" ht="37.5" customHeight="1" x14ac:dyDescent="0.2">
      <c r="A510" s="233" t="s">
        <v>2317</v>
      </c>
      <c r="B510" s="233" t="s">
        <v>2318</v>
      </c>
      <c r="C510" s="234" t="s">
        <v>2355</v>
      </c>
      <c r="D510" s="235" t="s">
        <v>2144</v>
      </c>
      <c r="E510" s="236">
        <v>183.75</v>
      </c>
      <c r="F510" s="237" t="s">
        <v>2320</v>
      </c>
    </row>
    <row r="511" spans="1:6" ht="34.5" customHeight="1" x14ac:dyDescent="0.2">
      <c r="A511" s="233" t="s">
        <v>2317</v>
      </c>
      <c r="B511" s="233" t="s">
        <v>2318</v>
      </c>
      <c r="C511" s="234" t="s">
        <v>2356</v>
      </c>
      <c r="D511" s="235" t="s">
        <v>1746</v>
      </c>
      <c r="E511" s="236">
        <v>255.86</v>
      </c>
      <c r="F511" s="237" t="s">
        <v>2322</v>
      </c>
    </row>
    <row r="512" spans="1:6" ht="30.75" customHeight="1" x14ac:dyDescent="0.2">
      <c r="A512" s="233" t="s">
        <v>2317</v>
      </c>
      <c r="B512" s="233" t="s">
        <v>2318</v>
      </c>
      <c r="C512" s="234" t="s">
        <v>2357</v>
      </c>
      <c r="D512" s="235" t="s">
        <v>1746</v>
      </c>
      <c r="E512" s="236">
        <v>548.26</v>
      </c>
      <c r="F512" s="237" t="s">
        <v>2322</v>
      </c>
    </row>
    <row r="513" spans="1:6" ht="35.25" customHeight="1" x14ac:dyDescent="0.2">
      <c r="A513" s="233" t="s">
        <v>2317</v>
      </c>
      <c r="B513" s="233" t="s">
        <v>2318</v>
      </c>
      <c r="C513" s="234" t="s">
        <v>2358</v>
      </c>
      <c r="D513" s="235" t="s">
        <v>1746</v>
      </c>
      <c r="E513" s="236">
        <v>3422</v>
      </c>
      <c r="F513" s="237" t="s">
        <v>2320</v>
      </c>
    </row>
    <row r="514" spans="1:6" ht="24.75" customHeight="1" x14ac:dyDescent="0.2">
      <c r="A514" s="86" t="s">
        <v>1553</v>
      </c>
      <c r="B514" s="86" t="s">
        <v>2359</v>
      </c>
      <c r="C514" s="87" t="s">
        <v>2360</v>
      </c>
      <c r="D514" s="88" t="s">
        <v>2165</v>
      </c>
      <c r="E514" s="89">
        <v>1700</v>
      </c>
      <c r="F514" s="126" t="s">
        <v>2361</v>
      </c>
    </row>
    <row r="515" spans="1:6" ht="27" customHeight="1" x14ac:dyDescent="0.2">
      <c r="A515" s="86" t="s">
        <v>1553</v>
      </c>
      <c r="B515" s="86" t="s">
        <v>2359</v>
      </c>
      <c r="C515" s="87" t="s">
        <v>2362</v>
      </c>
      <c r="D515" s="88" t="s">
        <v>2165</v>
      </c>
      <c r="E515" s="89">
        <v>3050</v>
      </c>
      <c r="F515" s="126" t="s">
        <v>2361</v>
      </c>
    </row>
    <row r="516" spans="1:6" ht="27.75" customHeight="1" x14ac:dyDescent="0.2">
      <c r="A516" s="86" t="s">
        <v>1553</v>
      </c>
      <c r="B516" s="86" t="s">
        <v>2359</v>
      </c>
      <c r="C516" s="87" t="s">
        <v>2363</v>
      </c>
      <c r="D516" s="88" t="s">
        <v>2165</v>
      </c>
      <c r="E516" s="89">
        <v>2150</v>
      </c>
      <c r="F516" s="126" t="s">
        <v>2361</v>
      </c>
    </row>
    <row r="517" spans="1:6" ht="32.25" customHeight="1" x14ac:dyDescent="0.2">
      <c r="A517" s="86" t="s">
        <v>1553</v>
      </c>
      <c r="B517" s="86" t="s">
        <v>2359</v>
      </c>
      <c r="C517" s="87" t="s">
        <v>2364</v>
      </c>
      <c r="D517" s="88" t="s">
        <v>2165</v>
      </c>
      <c r="E517" s="89">
        <v>2750</v>
      </c>
      <c r="F517" s="126" t="s">
        <v>2361</v>
      </c>
    </row>
    <row r="518" spans="1:6" x14ac:dyDescent="0.2">
      <c r="A518" s="86" t="s">
        <v>1713</v>
      </c>
      <c r="B518" s="86" t="s">
        <v>2365</v>
      </c>
      <c r="C518" s="87" t="s">
        <v>1713</v>
      </c>
      <c r="D518" s="88" t="s">
        <v>2366</v>
      </c>
      <c r="E518" s="89">
        <v>0</v>
      </c>
      <c r="F518" s="126" t="s">
        <v>2367</v>
      </c>
    </row>
    <row r="519" spans="1:6" x14ac:dyDescent="0.2">
      <c r="A519" s="86" t="s">
        <v>1714</v>
      </c>
      <c r="B519" s="86" t="s">
        <v>2365</v>
      </c>
      <c r="C519" s="87" t="s">
        <v>1714</v>
      </c>
      <c r="D519" s="88" t="s">
        <v>2366</v>
      </c>
      <c r="E519" s="89">
        <v>0</v>
      </c>
      <c r="F519" s="126" t="s">
        <v>2368</v>
      </c>
    </row>
    <row r="520" spans="1:6" x14ac:dyDescent="0.2">
      <c r="A520" s="86" t="s">
        <v>1715</v>
      </c>
      <c r="B520" s="86" t="s">
        <v>2365</v>
      </c>
      <c r="C520" s="87" t="s">
        <v>1715</v>
      </c>
      <c r="D520" s="88" t="s">
        <v>2366</v>
      </c>
      <c r="E520" s="89">
        <v>0</v>
      </c>
      <c r="F520" s="126" t="s">
        <v>2369</v>
      </c>
    </row>
    <row r="539" spans="1:4" ht="15" x14ac:dyDescent="0.25">
      <c r="A539" s="241" t="s">
        <v>601</v>
      </c>
      <c r="B539" s="242"/>
      <c r="C539" s="242"/>
      <c r="D539" s="242"/>
    </row>
    <row r="540" spans="1:4" ht="15" x14ac:dyDescent="0.25">
      <c r="A540" s="244" t="s">
        <v>1630</v>
      </c>
      <c r="B540" s="242" t="s">
        <v>1744</v>
      </c>
      <c r="C540" s="242"/>
      <c r="D540" s="242"/>
    </row>
    <row r="541" spans="1:4" ht="15" x14ac:dyDescent="0.25">
      <c r="A541" s="244" t="s">
        <v>1623</v>
      </c>
      <c r="B541" s="242" t="s">
        <v>1749</v>
      </c>
      <c r="C541" s="242"/>
      <c r="D541" s="242"/>
    </row>
    <row r="542" spans="1:4" ht="15" x14ac:dyDescent="0.25">
      <c r="A542" s="244" t="s">
        <v>1645</v>
      </c>
      <c r="B542" s="242" t="s">
        <v>1770</v>
      </c>
      <c r="C542" s="242"/>
      <c r="D542" s="242"/>
    </row>
    <row r="543" spans="1:4" ht="15" x14ac:dyDescent="0.25">
      <c r="A543" s="244" t="s">
        <v>1713</v>
      </c>
      <c r="B543" s="242" t="s">
        <v>2365</v>
      </c>
      <c r="C543" s="242"/>
      <c r="D543" s="242"/>
    </row>
    <row r="544" spans="1:4" ht="15" x14ac:dyDescent="0.25">
      <c r="A544" s="244" t="s">
        <v>1714</v>
      </c>
      <c r="B544" s="242" t="s">
        <v>2365</v>
      </c>
      <c r="C544" s="242"/>
      <c r="D544" s="242"/>
    </row>
    <row r="545" spans="1:4" ht="15" x14ac:dyDescent="0.25">
      <c r="A545" s="244" t="s">
        <v>1780</v>
      </c>
      <c r="B545" s="242" t="s">
        <v>1781</v>
      </c>
      <c r="C545" s="242"/>
      <c r="D545" s="242"/>
    </row>
    <row r="546" spans="1:4" ht="15" x14ac:dyDescent="0.25">
      <c r="A546" s="244" t="s">
        <v>1719</v>
      </c>
      <c r="B546" s="242" t="s">
        <v>1788</v>
      </c>
      <c r="C546" s="242"/>
      <c r="D546" s="242"/>
    </row>
    <row r="547" spans="1:4" ht="15" x14ac:dyDescent="0.25">
      <c r="A547" s="244" t="s">
        <v>1710</v>
      </c>
      <c r="B547" s="242" t="s">
        <v>1799</v>
      </c>
      <c r="C547" s="242"/>
      <c r="D547" s="242"/>
    </row>
    <row r="548" spans="1:4" ht="15" x14ac:dyDescent="0.25">
      <c r="A548" s="244" t="s">
        <v>1889</v>
      </c>
      <c r="B548" s="242" t="s">
        <v>1890</v>
      </c>
      <c r="C548" s="242"/>
      <c r="D548" s="242"/>
    </row>
    <row r="549" spans="1:4" ht="15" x14ac:dyDescent="0.25">
      <c r="A549" s="244" t="s">
        <v>1739</v>
      </c>
      <c r="B549" s="242" t="s">
        <v>1897</v>
      </c>
      <c r="C549" s="242"/>
      <c r="D549" s="242"/>
    </row>
    <row r="550" spans="1:4" ht="15" x14ac:dyDescent="0.25">
      <c r="A550" s="244" t="s">
        <v>1738</v>
      </c>
      <c r="B550" s="242" t="s">
        <v>1901</v>
      </c>
      <c r="C550" s="242"/>
      <c r="D550" s="242"/>
    </row>
    <row r="551" spans="1:4" ht="15" x14ac:dyDescent="0.25">
      <c r="A551" s="244" t="s">
        <v>1664</v>
      </c>
      <c r="B551" s="242" t="s">
        <v>1906</v>
      </c>
      <c r="C551" s="242"/>
      <c r="D551" s="242"/>
    </row>
    <row r="552" spans="1:4" ht="15" x14ac:dyDescent="0.25">
      <c r="A552" s="244" t="s">
        <v>1656</v>
      </c>
      <c r="B552" s="242" t="s">
        <v>1917</v>
      </c>
      <c r="C552" s="242"/>
      <c r="D552" s="242"/>
    </row>
    <row r="553" spans="1:4" ht="15" x14ac:dyDescent="0.25">
      <c r="A553" s="244" t="s">
        <v>1551</v>
      </c>
      <c r="B553" s="242" t="s">
        <v>1950</v>
      </c>
      <c r="C553" s="242"/>
      <c r="D553" s="242"/>
    </row>
    <row r="554" spans="1:4" ht="15" x14ac:dyDescent="0.25">
      <c r="A554" s="244" t="s">
        <v>1642</v>
      </c>
      <c r="B554" s="242" t="s">
        <v>1953</v>
      </c>
      <c r="C554" s="242"/>
      <c r="D554" s="242"/>
    </row>
    <row r="555" spans="1:4" ht="15" x14ac:dyDescent="0.25">
      <c r="A555" s="244" t="s">
        <v>1590</v>
      </c>
      <c r="B555" s="242" t="s">
        <v>1963</v>
      </c>
      <c r="C555" s="242"/>
      <c r="D555" s="242"/>
    </row>
    <row r="556" spans="1:4" ht="15" x14ac:dyDescent="0.25">
      <c r="A556" s="244" t="s">
        <v>1967</v>
      </c>
      <c r="B556" s="242" t="s">
        <v>1963</v>
      </c>
      <c r="C556" s="242"/>
      <c r="D556" s="242"/>
    </row>
    <row r="557" spans="1:4" ht="15" x14ac:dyDescent="0.25">
      <c r="A557" s="244" t="s">
        <v>1972</v>
      </c>
      <c r="B557" s="242" t="s">
        <v>1963</v>
      </c>
      <c r="C557" s="242"/>
    </row>
    <row r="558" spans="1:4" ht="15" x14ac:dyDescent="0.25">
      <c r="A558" s="244" t="s">
        <v>1975</v>
      </c>
      <c r="B558" s="242" t="s">
        <v>1963</v>
      </c>
      <c r="C558" s="242"/>
    </row>
    <row r="559" spans="1:4" ht="15" x14ac:dyDescent="0.25">
      <c r="A559" s="244" t="s">
        <v>1984</v>
      </c>
      <c r="B559" s="242" t="s">
        <v>1963</v>
      </c>
      <c r="C559" s="242"/>
    </row>
    <row r="560" spans="1:4" ht="15" x14ac:dyDescent="0.25">
      <c r="A560" s="244" t="s">
        <v>1676</v>
      </c>
      <c r="B560" s="242" t="s">
        <v>1989</v>
      </c>
      <c r="C560" s="242"/>
    </row>
    <row r="561" spans="1:3" ht="15" x14ac:dyDescent="0.25">
      <c r="A561" s="244" t="s">
        <v>1701</v>
      </c>
      <c r="B561" s="242" t="s">
        <v>2006</v>
      </c>
      <c r="C561" s="242"/>
    </row>
    <row r="562" spans="1:3" ht="15" x14ac:dyDescent="0.25">
      <c r="A562" s="244" t="s">
        <v>2010</v>
      </c>
      <c r="B562" s="242" t="s">
        <v>2011</v>
      </c>
      <c r="C562" s="242"/>
    </row>
    <row r="563" spans="1:3" ht="15" x14ac:dyDescent="0.25">
      <c r="A563" s="244" t="s">
        <v>2038</v>
      </c>
      <c r="B563" s="242" t="s">
        <v>2039</v>
      </c>
      <c r="C563" s="242"/>
    </row>
    <row r="564" spans="1:3" ht="15" x14ac:dyDescent="0.25">
      <c r="A564" s="244" t="s">
        <v>2042</v>
      </c>
      <c r="B564" s="242" t="s">
        <v>2043</v>
      </c>
      <c r="C564" s="242"/>
    </row>
    <row r="565" spans="1:3" ht="15" x14ac:dyDescent="0.25">
      <c r="A565" s="244" t="s">
        <v>1715</v>
      </c>
      <c r="B565" s="242" t="s">
        <v>2365</v>
      </c>
      <c r="C565" s="242"/>
    </row>
    <row r="566" spans="1:3" ht="15" x14ac:dyDescent="0.25">
      <c r="A566" s="244" t="s">
        <v>1558</v>
      </c>
      <c r="B566" s="242" t="s">
        <v>2049</v>
      </c>
      <c r="C566" s="242"/>
    </row>
    <row r="567" spans="1:3" ht="15" x14ac:dyDescent="0.25">
      <c r="A567" s="244" t="s">
        <v>2052</v>
      </c>
      <c r="B567" s="242" t="s">
        <v>2053</v>
      </c>
      <c r="C567" s="242"/>
    </row>
    <row r="568" spans="1:3" ht="15" x14ac:dyDescent="0.25">
      <c r="A568" s="244" t="s">
        <v>1636</v>
      </c>
      <c r="B568" s="242" t="s">
        <v>2057</v>
      </c>
      <c r="C568" s="242"/>
    </row>
    <row r="569" spans="1:3" ht="15" x14ac:dyDescent="0.25">
      <c r="A569" s="244" t="s">
        <v>1648</v>
      </c>
      <c r="B569" s="242" t="s">
        <v>2061</v>
      </c>
      <c r="C569" s="242"/>
    </row>
    <row r="570" spans="1:3" ht="15" x14ac:dyDescent="0.25">
      <c r="A570" s="244" t="s">
        <v>1653</v>
      </c>
      <c r="B570" s="242" t="s">
        <v>2065</v>
      </c>
      <c r="C570" s="242"/>
    </row>
    <row r="571" spans="1:3" ht="15" x14ac:dyDescent="0.25">
      <c r="A571" s="244" t="s">
        <v>1633</v>
      </c>
      <c r="B571" s="242" t="s">
        <v>2070</v>
      </c>
      <c r="C571" s="242"/>
    </row>
    <row r="572" spans="1:3" ht="15" x14ac:dyDescent="0.25">
      <c r="A572" s="244" t="s">
        <v>1652</v>
      </c>
      <c r="B572" s="242" t="s">
        <v>2099</v>
      </c>
      <c r="C572" s="242"/>
    </row>
    <row r="573" spans="1:3" ht="15" x14ac:dyDescent="0.25">
      <c r="A573" s="244" t="s">
        <v>1683</v>
      </c>
      <c r="B573" s="242" t="s">
        <v>2106</v>
      </c>
      <c r="C573" s="242"/>
    </row>
    <row r="574" spans="1:3" ht="15" x14ac:dyDescent="0.25">
      <c r="A574" s="244" t="s">
        <v>1639</v>
      </c>
      <c r="B574" s="242" t="s">
        <v>2130</v>
      </c>
      <c r="C574" s="242"/>
    </row>
    <row r="575" spans="1:3" ht="15" x14ac:dyDescent="0.25">
      <c r="A575" s="244" t="s">
        <v>1655</v>
      </c>
      <c r="B575" s="242" t="s">
        <v>2152</v>
      </c>
      <c r="C575" s="242"/>
    </row>
    <row r="576" spans="1:3" ht="15" x14ac:dyDescent="0.25">
      <c r="A576" s="244" t="s">
        <v>2155</v>
      </c>
      <c r="B576" s="242" t="s">
        <v>2156</v>
      </c>
      <c r="C576" s="242"/>
    </row>
    <row r="577" spans="1:3" ht="15" x14ac:dyDescent="0.25">
      <c r="A577" s="244" t="s">
        <v>1550</v>
      </c>
      <c r="B577" s="242" t="s">
        <v>2159</v>
      </c>
      <c r="C577" s="242"/>
    </row>
    <row r="578" spans="1:3" ht="15" x14ac:dyDescent="0.25">
      <c r="A578" s="244" t="s">
        <v>1608</v>
      </c>
      <c r="B578" s="242" t="s">
        <v>2163</v>
      </c>
      <c r="C578" s="242"/>
    </row>
    <row r="579" spans="1:3" ht="15" x14ac:dyDescent="0.25">
      <c r="A579" s="244" t="s">
        <v>2167</v>
      </c>
      <c r="B579" s="242" t="s">
        <v>2168</v>
      </c>
      <c r="C579" s="242"/>
    </row>
    <row r="580" spans="1:3" ht="15" x14ac:dyDescent="0.25">
      <c r="A580" s="244" t="s">
        <v>2172</v>
      </c>
      <c r="B580" s="242" t="s">
        <v>2173</v>
      </c>
      <c r="C580" s="242"/>
    </row>
    <row r="581" spans="1:3" ht="15" x14ac:dyDescent="0.25">
      <c r="A581" s="244" t="s">
        <v>2188</v>
      </c>
      <c r="B581" s="242" t="s">
        <v>2189</v>
      </c>
      <c r="C581" s="242"/>
    </row>
    <row r="582" spans="1:3" ht="15" x14ac:dyDescent="0.25">
      <c r="A582" s="244" t="s">
        <v>2317</v>
      </c>
      <c r="B582" s="242" t="s">
        <v>2318</v>
      </c>
      <c r="C582" s="242"/>
    </row>
    <row r="583" spans="1:3" ht="15" x14ac:dyDescent="0.25">
      <c r="A583" s="244" t="s">
        <v>1553</v>
      </c>
      <c r="B583" s="242" t="s">
        <v>2359</v>
      </c>
      <c r="C583" s="242"/>
    </row>
    <row r="584" spans="1:3" ht="15" x14ac:dyDescent="0.25">
      <c r="A584" s="244"/>
      <c r="B584" s="242"/>
      <c r="C584" s="242"/>
    </row>
    <row r="585" spans="1:3" ht="15" x14ac:dyDescent="0.25">
      <c r="B585" s="242"/>
    </row>
    <row r="586" spans="1:3" ht="15" x14ac:dyDescent="0.25">
      <c r="B586" s="242"/>
    </row>
    <row r="587" spans="1:3" ht="15" x14ac:dyDescent="0.25">
      <c r="B587" s="242"/>
    </row>
    <row r="588" spans="1:3" ht="15" x14ac:dyDescent="0.25">
      <c r="B588" s="242"/>
    </row>
    <row r="589" spans="1:3" ht="15" x14ac:dyDescent="0.25">
      <c r="B589" s="242"/>
    </row>
    <row r="590" spans="1:3" ht="15" x14ac:dyDescent="0.25">
      <c r="B590" s="242"/>
    </row>
    <row r="591" spans="1:3" ht="15" x14ac:dyDescent="0.25">
      <c r="B591" s="242"/>
    </row>
    <row r="592" spans="1:3" ht="15" x14ac:dyDescent="0.25">
      <c r="B592" s="242"/>
    </row>
    <row r="593" spans="2:2" ht="15" x14ac:dyDescent="0.25">
      <c r="B593" s="242"/>
    </row>
    <row r="594" spans="2:2" ht="15" x14ac:dyDescent="0.25">
      <c r="B594" s="242"/>
    </row>
    <row r="595" spans="2:2" ht="15" x14ac:dyDescent="0.25">
      <c r="B595" s="242"/>
    </row>
    <row r="596" spans="2:2" ht="15" x14ac:dyDescent="0.25">
      <c r="B596" s="242"/>
    </row>
    <row r="597" spans="2:2" ht="15" x14ac:dyDescent="0.25">
      <c r="B597" s="242"/>
    </row>
    <row r="598" spans="2:2" ht="15" x14ac:dyDescent="0.25">
      <c r="B598" s="242"/>
    </row>
    <row r="599" spans="2:2" ht="15" x14ac:dyDescent="0.25">
      <c r="B599" s="242"/>
    </row>
    <row r="600" spans="2:2" ht="15" x14ac:dyDescent="0.25">
      <c r="B600" s="242"/>
    </row>
    <row r="601" spans="2:2" ht="15" x14ac:dyDescent="0.25">
      <c r="B601" s="242"/>
    </row>
    <row r="602" spans="2:2" ht="15" x14ac:dyDescent="0.25">
      <c r="B602" s="242"/>
    </row>
    <row r="603" spans="2:2" ht="15" x14ac:dyDescent="0.25">
      <c r="B603" s="242"/>
    </row>
    <row r="604" spans="2:2" ht="15" x14ac:dyDescent="0.25">
      <c r="B604" s="242"/>
    </row>
    <row r="605" spans="2:2" ht="15" x14ac:dyDescent="0.25">
      <c r="B605" s="242"/>
    </row>
    <row r="606" spans="2:2" ht="15" x14ac:dyDescent="0.25">
      <c r="B606" s="242"/>
    </row>
    <row r="607" spans="2:2" ht="15" x14ac:dyDescent="0.25">
      <c r="B607" s="242"/>
    </row>
    <row r="608" spans="2:2" ht="15" x14ac:dyDescent="0.25">
      <c r="B608" s="242"/>
    </row>
    <row r="609" spans="2:2" ht="15" x14ac:dyDescent="0.25">
      <c r="B609" s="242"/>
    </row>
    <row r="610" spans="2:2" ht="15" x14ac:dyDescent="0.25">
      <c r="B610" s="242"/>
    </row>
    <row r="611" spans="2:2" ht="15" x14ac:dyDescent="0.25">
      <c r="B611" s="242"/>
    </row>
    <row r="612" spans="2:2" ht="15" x14ac:dyDescent="0.25">
      <c r="B612" s="242"/>
    </row>
    <row r="613" spans="2:2" ht="15" x14ac:dyDescent="0.25">
      <c r="B613" s="242"/>
    </row>
    <row r="614" spans="2:2" ht="15" x14ac:dyDescent="0.25">
      <c r="B614" s="242"/>
    </row>
    <row r="615" spans="2:2" ht="15" x14ac:dyDescent="0.25">
      <c r="B615" s="242"/>
    </row>
    <row r="616" spans="2:2" ht="15" x14ac:dyDescent="0.25">
      <c r="B616" s="242"/>
    </row>
    <row r="617" spans="2:2" ht="15" x14ac:dyDescent="0.25">
      <c r="B617" s="242"/>
    </row>
    <row r="618" spans="2:2" ht="15" x14ac:dyDescent="0.25">
      <c r="B618" s="242"/>
    </row>
    <row r="619" spans="2:2" ht="15" x14ac:dyDescent="0.25">
      <c r="B619" s="242"/>
    </row>
    <row r="620" spans="2:2" ht="15" x14ac:dyDescent="0.25">
      <c r="B620" s="242"/>
    </row>
    <row r="621" spans="2:2" ht="15" x14ac:dyDescent="0.25">
      <c r="B621" s="242"/>
    </row>
    <row r="622" spans="2:2" ht="15" x14ac:dyDescent="0.25">
      <c r="B622" s="242"/>
    </row>
    <row r="623" spans="2:2" ht="15" x14ac:dyDescent="0.25">
      <c r="B623" s="242"/>
    </row>
    <row r="624" spans="2:2" ht="15" x14ac:dyDescent="0.25">
      <c r="B624" s="242"/>
    </row>
    <row r="625" spans="2:2" ht="15" x14ac:dyDescent="0.25">
      <c r="B625" s="242"/>
    </row>
    <row r="626" spans="2:2" ht="15" x14ac:dyDescent="0.25">
      <c r="B626" s="242"/>
    </row>
    <row r="627" spans="2:2" ht="15" x14ac:dyDescent="0.25">
      <c r="B627" s="242"/>
    </row>
    <row r="628" spans="2:2" ht="15" x14ac:dyDescent="0.25">
      <c r="B628" s="242"/>
    </row>
  </sheetData>
  <autoFilter ref="A1:E517" xr:uid="{00000000-0009-0000-0000-000006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69B98F-AE4C-4E7F-9344-71EBA8158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DF511-AFF8-4B94-B505-22B8FED50326}">
  <ds:schemaRefs>
    <ds:schemaRef ds:uri="http://schemas.microsoft.com/sharepoint/v3/contenttype/forms"/>
  </ds:schemaRefs>
</ds:datastoreItem>
</file>

<file path=customXml/itemProps3.xml><?xml version="1.0" encoding="utf-8"?>
<ds:datastoreItem xmlns:ds="http://schemas.openxmlformats.org/officeDocument/2006/customXml" ds:itemID="{E46E30EA-A4F7-475C-90EF-E0B4E303214D}">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 </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Calidad</cp:lastModifiedBy>
  <cp:revision/>
  <dcterms:created xsi:type="dcterms:W3CDTF">2007-07-31T17:41:49Z</dcterms:created>
  <dcterms:modified xsi:type="dcterms:W3CDTF">2025-01-08T16:21:01Z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